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95" yWindow="-30" windowWidth="19320" windowHeight="10230" tabRatio="631"/>
  </bookViews>
  <sheets>
    <sheet name="3" sheetId="115" r:id="rId1"/>
  </sheets>
  <calcPr calcId="125725"/>
</workbook>
</file>

<file path=xl/calcChain.xml><?xml version="1.0" encoding="utf-8"?>
<calcChain xmlns="http://schemas.openxmlformats.org/spreadsheetml/2006/main">
  <c r="AJ18" i="115"/>
  <c r="AJ20"/>
  <c r="K66"/>
  <c r="AG66"/>
  <c r="AJ25"/>
  <c r="AJ46"/>
  <c r="AJ67"/>
  <c r="AJ63" s="1"/>
  <c r="AJ62" s="1"/>
  <c r="AE65"/>
  <c r="AN18"/>
  <c r="AN20"/>
  <c r="AN25"/>
  <c r="AN46"/>
  <c r="AN47"/>
  <c r="AN48"/>
  <c r="AN59"/>
  <c r="AN58"/>
  <c r="AN57"/>
  <c r="AN56"/>
  <c r="AN55"/>
  <c r="AN54"/>
  <c r="AN53"/>
  <c r="AN52"/>
  <c r="AN51"/>
  <c r="AN50"/>
  <c r="AN49"/>
  <c r="AN60"/>
  <c r="AN62"/>
  <c r="AN63"/>
  <c r="AN68"/>
  <c r="AN67"/>
  <c r="AN66"/>
  <c r="AN65"/>
  <c r="AN64"/>
  <c r="AN69"/>
  <c r="AN71"/>
  <c r="AN70"/>
  <c r="AN72"/>
  <c r="AN74"/>
  <c r="AN76"/>
  <c r="AN77"/>
  <c r="AN90"/>
  <c r="AN91"/>
  <c r="AM76"/>
  <c r="AM63"/>
  <c r="AM48"/>
  <c r="AM25"/>
  <c r="AL70"/>
  <c r="AL50"/>
  <c r="AL51"/>
  <c r="AL52"/>
  <c r="AL53"/>
  <c r="AL54"/>
  <c r="AL55"/>
  <c r="AL56"/>
  <c r="AL57"/>
  <c r="AL58"/>
  <c r="AL59"/>
  <c r="AL60"/>
  <c r="AL71"/>
  <c r="AL72"/>
  <c r="AK63"/>
  <c r="AK25"/>
  <c r="AI63"/>
  <c r="AI25"/>
  <c r="AH63"/>
  <c r="AH62"/>
  <c r="AH46" s="1"/>
  <c r="AH25" s="1"/>
  <c r="AH20" s="1"/>
  <c r="AH18" s="1"/>
  <c r="AG76"/>
  <c r="AG63"/>
  <c r="AG25"/>
  <c r="AF63"/>
  <c r="AF62" s="1"/>
  <c r="AF46" s="1"/>
  <c r="AF25" s="1"/>
  <c r="AF20" s="1"/>
  <c r="AF18" s="1"/>
  <c r="AE63"/>
  <c r="AE25"/>
  <c r="AE48"/>
  <c r="AC25"/>
  <c r="AD90"/>
  <c r="AD76"/>
  <c r="AD74" s="1"/>
  <c r="AD63"/>
  <c r="AD62" s="1"/>
  <c r="AD48"/>
  <c r="AD47" s="1"/>
  <c r="AC76"/>
  <c r="AC63"/>
  <c r="AC48"/>
  <c r="R18"/>
  <c r="Q18"/>
  <c r="P18"/>
  <c r="R20"/>
  <c r="Q20"/>
  <c r="P20"/>
  <c r="Q46"/>
  <c r="R46"/>
  <c r="P46"/>
  <c r="T25"/>
  <c r="S25"/>
  <c r="R25"/>
  <c r="Q25"/>
  <c r="M25"/>
  <c r="L25"/>
  <c r="K25"/>
  <c r="P25"/>
  <c r="T46"/>
  <c r="S46"/>
  <c r="R47"/>
  <c r="Q47"/>
  <c r="P47"/>
  <c r="T48"/>
  <c r="S48"/>
  <c r="R48"/>
  <c r="Q48"/>
  <c r="P48"/>
  <c r="P49"/>
  <c r="R49"/>
  <c r="Q49"/>
  <c r="P50"/>
  <c r="P51"/>
  <c r="P52"/>
  <c r="P53"/>
  <c r="R53"/>
  <c r="P54"/>
  <c r="P55"/>
  <c r="P56"/>
  <c r="P57"/>
  <c r="P58"/>
  <c r="P59"/>
  <c r="T62"/>
  <c r="S62"/>
  <c r="R62"/>
  <c r="Q62"/>
  <c r="P62"/>
  <c r="T63"/>
  <c r="S63"/>
  <c r="R63"/>
  <c r="Q63"/>
  <c r="P63"/>
  <c r="P64"/>
  <c r="R64"/>
  <c r="Q64"/>
  <c r="P65"/>
  <c r="R65"/>
  <c r="Q65"/>
  <c r="P66"/>
  <c r="R66"/>
  <c r="Q66"/>
  <c r="R67"/>
  <c r="Q67"/>
  <c r="P67"/>
  <c r="R74"/>
  <c r="Q74"/>
  <c r="P74"/>
  <c r="T76"/>
  <c r="S76"/>
  <c r="R76"/>
  <c r="Q76"/>
  <c r="P76"/>
  <c r="P77"/>
  <c r="R77"/>
  <c r="Q77"/>
  <c r="R90"/>
  <c r="Q90"/>
  <c r="P90"/>
  <c r="P91"/>
  <c r="R91"/>
  <c r="Q91"/>
  <c r="O48"/>
  <c r="N48"/>
  <c r="M48"/>
  <c r="L48"/>
  <c r="K48"/>
  <c r="O63"/>
  <c r="N63"/>
  <c r="M63"/>
  <c r="L63"/>
  <c r="K63"/>
  <c r="O76"/>
  <c r="N76"/>
  <c r="M76"/>
  <c r="L76"/>
  <c r="K76"/>
  <c r="I18"/>
  <c r="I20"/>
  <c r="AL48" l="1"/>
  <c r="AL47" s="1"/>
  <c r="AL63"/>
  <c r="AL62" s="1"/>
  <c r="AD46"/>
  <c r="AD25" s="1"/>
  <c r="AD20" s="1"/>
  <c r="AD18" s="1"/>
  <c r="I25"/>
  <c r="H25"/>
  <c r="I46"/>
  <c r="H46"/>
  <c r="I90"/>
  <c r="I91"/>
  <c r="AL46" l="1"/>
  <c r="AL25" s="1"/>
  <c r="AL20" s="1"/>
  <c r="AL18" s="1"/>
  <c r="I74"/>
  <c r="I77"/>
  <c r="I76" s="1"/>
  <c r="H76"/>
  <c r="I62"/>
  <c r="I63"/>
  <c r="H63"/>
  <c r="I67"/>
  <c r="I71"/>
  <c r="I66"/>
  <c r="I65"/>
  <c r="I64"/>
  <c r="I47"/>
  <c r="I48"/>
  <c r="H48"/>
  <c r="I49"/>
  <c r="P60" l="1"/>
  <c r="R60"/>
  <c r="Q60"/>
  <c r="P70"/>
  <c r="R70"/>
  <c r="Q70"/>
  <c r="P71"/>
  <c r="R71"/>
  <c r="Q71"/>
  <c r="P72"/>
  <c r="R72"/>
  <c r="Q72"/>
  <c r="E63"/>
  <c r="H69"/>
  <c r="H65"/>
  <c r="AI20"/>
  <c r="L69"/>
  <c r="M69"/>
  <c r="M66"/>
  <c r="L65"/>
  <c r="M65"/>
  <c r="N74"/>
  <c r="O74"/>
  <c r="AE74"/>
  <c r="AK67"/>
  <c r="AI67"/>
  <c r="AI62" s="1"/>
  <c r="AI46" s="1"/>
  <c r="AI18" s="1"/>
  <c r="AE90"/>
  <c r="AE47"/>
  <c r="L49"/>
  <c r="L47" s="1"/>
  <c r="M49"/>
  <c r="O62"/>
  <c r="N62"/>
  <c r="M68"/>
  <c r="L68"/>
  <c r="H68"/>
  <c r="M67"/>
  <c r="L67"/>
  <c r="H67"/>
  <c r="L66"/>
  <c r="H66"/>
  <c r="O90"/>
  <c r="N90"/>
  <c r="M91"/>
  <c r="M90" s="1"/>
  <c r="L91"/>
  <c r="H91"/>
  <c r="M77"/>
  <c r="M74" s="1"/>
  <c r="L77"/>
  <c r="L74" s="1"/>
  <c r="H77"/>
  <c r="H74" s="1"/>
  <c r="L64"/>
  <c r="M64"/>
  <c r="M62" s="1"/>
  <c r="H64"/>
  <c r="H49"/>
  <c r="H47" s="1"/>
  <c r="O47"/>
  <c r="N47"/>
  <c r="N46" s="1"/>
  <c r="N18" s="1"/>
  <c r="M47"/>
  <c r="H90"/>
  <c r="K74" l="1"/>
  <c r="O46"/>
  <c r="O18" s="1"/>
  <c r="H62"/>
  <c r="K68"/>
  <c r="AK68" s="1"/>
  <c r="AM68" s="1"/>
  <c r="AM67"/>
  <c r="K91"/>
  <c r="AC91" s="1"/>
  <c r="AM91" s="1"/>
  <c r="K67"/>
  <c r="K69"/>
  <c r="AK69" s="1"/>
  <c r="AM69" s="1"/>
  <c r="AM66"/>
  <c r="K65"/>
  <c r="AE62" s="1"/>
  <c r="AE46" s="1"/>
  <c r="L62"/>
  <c r="L46" s="1"/>
  <c r="L20" s="1"/>
  <c r="AM90"/>
  <c r="L90"/>
  <c r="K90" s="1"/>
  <c r="AC90" s="1"/>
  <c r="M46"/>
  <c r="K77"/>
  <c r="AC77" s="1"/>
  <c r="AC74" s="1"/>
  <c r="K64"/>
  <c r="K49"/>
  <c r="AC49" s="1"/>
  <c r="H20" l="1"/>
  <c r="H18"/>
  <c r="M18"/>
  <c r="M20"/>
  <c r="AE18"/>
  <c r="AE20"/>
  <c r="AK62"/>
  <c r="AK46" s="1"/>
  <c r="AG62"/>
  <c r="AG46" s="1"/>
  <c r="AM65"/>
  <c r="AC64"/>
  <c r="K62"/>
  <c r="AC47"/>
  <c r="AM49"/>
  <c r="AM77"/>
  <c r="AM74" s="1"/>
  <c r="L18"/>
  <c r="AG18" l="1"/>
  <c r="AG20"/>
  <c r="AK18"/>
  <c r="AK20"/>
  <c r="AM64"/>
  <c r="AC62"/>
  <c r="AC46" s="1"/>
  <c r="AM47"/>
  <c r="K47"/>
  <c r="K46" s="1"/>
  <c r="AC18" l="1"/>
  <c r="AC20"/>
  <c r="K18"/>
  <c r="K20"/>
  <c r="AM62"/>
  <c r="AM46" s="1"/>
  <c r="AM18" l="1"/>
  <c r="AM20"/>
</calcChain>
</file>

<file path=xl/sharedStrings.xml><?xml version="1.0" encoding="utf-8"?>
<sst xmlns="http://schemas.openxmlformats.org/spreadsheetml/2006/main" count="1839" uniqueCount="208">
  <si>
    <t>к приказу Минэнерго России</t>
  </si>
  <si>
    <t>Идентифика-тор инвестицион-ного проекта</t>
  </si>
  <si>
    <t>в базисном уровне цен</t>
  </si>
  <si>
    <t>Всего, в т.ч.:</t>
  </si>
  <si>
    <t>План</t>
  </si>
  <si>
    <t>в прогнозных ценах соответствующих лет</t>
  </si>
  <si>
    <t>проектно-изыскательские работы</t>
  </si>
  <si>
    <t>строительные работы, реконструкция, монтаж оборудования</t>
  </si>
  <si>
    <t xml:space="preserve">  Наименование инвестиционного проекта (группы инвестиционных проектов)</t>
  </si>
  <si>
    <t>Итого за период реализации инвестиционной программы
(план)</t>
  </si>
  <si>
    <t>оборудование</t>
  </si>
  <si>
    <t>прочие затраты</t>
  </si>
  <si>
    <t>Предложение по корректировке утвержденного плана</t>
  </si>
  <si>
    <t>Номер группы инвести-ционных проектов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</si>
  <si>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</si>
  <si>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</si>
  <si>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</si>
  <si>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Предложение по корректировке утвержденного  плана</t>
  </si>
  <si>
    <t>Остаток освоения капитальных вложений, 
млн рублей (без НДС)</t>
  </si>
  <si>
    <t>Оценка полной стоимости в прогнозных ценах соответствующих лет, 
млн рублей (без НДС)</t>
  </si>
  <si>
    <t xml:space="preserve">                                                         полное наименование субъекта электроэнергетики</t>
  </si>
  <si>
    <t>Приложение  № 3</t>
  </si>
  <si>
    <t>Форма 3. План освоения капитальных вложений по инвестиционным проектам</t>
  </si>
  <si>
    <t>Краткое обоснование корректировки утвержденного плана</t>
  </si>
  <si>
    <t xml:space="preserve">План </t>
  </si>
  <si>
    <t>Итого за период реализации инвестиционной программы
(предложение по корректировке утвержденного плана)</t>
  </si>
  <si>
    <t>29.1</t>
  </si>
  <si>
    <t>29.2</t>
  </si>
  <si>
    <t>29.3</t>
  </si>
  <si>
    <t>29.4</t>
  </si>
  <si>
    <t>29.5</t>
  </si>
  <si>
    <t>29.6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</si>
  <si>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</si>
  <si>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Освоение капитальных вложений в прогнозных ценах соответствующих лет, млн рублей  (без НДС)</t>
  </si>
  <si>
    <t>1.2</t>
  </si>
  <si>
    <t>1.2.1</t>
  </si>
  <si>
    <t>1.2.2</t>
  </si>
  <si>
    <t>1.2.3</t>
  </si>
  <si>
    <t>1.2.1.1</t>
  </si>
  <si>
    <t>1.2.2.1</t>
  </si>
  <si>
    <t>1.2.3.2</t>
  </si>
  <si>
    <t>нд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</si>
  <si>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</si>
  <si>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от 05 мая 2016г. № 380</t>
  </si>
  <si>
    <t>Реконструкция ВЛ-0,4 кВ №4 от 
ЗТП №271А (Ростовская область,
Неклиновский р-н, с. Петрушино по
ул. Чапаева, пер. Приморский, ул.Заводская)</t>
  </si>
  <si>
    <t>Реконструкция ВЛ-0,4 кВ №3,6,7 от 
ЗТП №271А (Ростовская область,
Неклиновский р-н, с. Петрушино по
ул. Ворошилова, ул.Щорса)</t>
  </si>
  <si>
    <t>Реконструкция ВЛ-0,4 кВ от ЗТП №5А (Ростовская область, Неклиновский р-н,
 с. Петрушино ВЛ-0,4 кВ №1 по 
ул. Буденного, ВЛ-0,4 кВ №2 по 
ул. Куйбышева, ВЛ-0,4 кВ №3 по 
ул. Энгельса, ВЛ-0,4 кВ №4 по 
ул. Энгельса, ВЛ-0,4 кВ №5 по ул. Энгельса)</t>
  </si>
  <si>
    <t>Реконструкция ВЛ-0,4 кВ от КТП №39А 
(Ростовская область, Неклиновский р-н,
с. Приморка, ВЛ-0,4 кВ №2 по 
ул. Нижняя)</t>
  </si>
  <si>
    <t>Реконструкция ВЛ-0,4 кВ от КТП №39А 
(Ростовская область, Неклиновский р-н,
с. Приморка, ВЛ-0,4 кВ №1 по 
ул. Нижняя)</t>
  </si>
  <si>
    <t>Реконструкция ВЛ-0,4 кВ №1,2,3 от
КТП №164А (Ростовская область,
Неклиновский р-н, пос. Дмитриадовка
по ул. Полевая, ул. Мирная, пер. Тенистый</t>
  </si>
  <si>
    <t>1.4</t>
  </si>
  <si>
    <t xml:space="preserve">Реконструкция КТП №164А 10/0,4 кВ
с увеличением мощности трансформатора с 63 кВА до 100кВА (Ростовская область, Неклиновский р-н, пос. Дмитриадовка по ул. Транспортная, 6а) </t>
  </si>
  <si>
    <t>Строительство ВЛ-10 кВ L-300 м для переноса КТП №164А 10/0,4 кВ 63кВА 
(Ростовская область, Неклиноский 
р-н, п. Дмитриадовка по ул. Транспортная,6а)</t>
  </si>
  <si>
    <t>Реконструкция, модернизация,
техническое перевооружение, всего,
в т.ч.:</t>
  </si>
  <si>
    <t>Г</t>
  </si>
  <si>
    <t>J_ ПЭТП164</t>
  </si>
  <si>
    <t>J_ ПЭВЛНН164</t>
  </si>
  <si>
    <t>J_ ПЭПКУ164</t>
  </si>
  <si>
    <t>J_ ПЭВЛСН164</t>
  </si>
  <si>
    <t>J_ ПЭВЛНН4271</t>
  </si>
  <si>
    <t>J_ ПЭВЛНН367271</t>
  </si>
  <si>
    <t>J_ ПЭВЛНН5</t>
  </si>
  <si>
    <t>J_ ПЭВЛНН139</t>
  </si>
  <si>
    <t>J_ ПЭВЛНН239</t>
  </si>
  <si>
    <t xml:space="preserve">Реконструкция, модернизация,
техническое перевооружение 
трансформаторных  и иных
подстанций, распределительных 
пунктов, всего,
в т.ч.: </t>
  </si>
  <si>
    <t>Реконструкция, модернизация,
техническое перевооружение
линий электропередачи, всего,
в т.ч.:</t>
  </si>
  <si>
    <t>Развитие и модернизация учета
электрической энергии (мощности),
всего,
в т.ч.:</t>
  </si>
  <si>
    <t>Прочее новое строительство
объектов электросетевого 
хозяйства, всего,
в т.ч.:</t>
  </si>
  <si>
    <t>ВСЕГО по инвестиционной
программе,
в т.ч.:</t>
  </si>
  <si>
    <t>П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</si>
  <si>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Общество с ограниченной ответственностью "Примэнерго"</t>
    </r>
  </si>
  <si>
    <t xml:space="preserve">Фактический объем освоения капитальных вложений на 01.01.2019 года , 
млн рублей 
(без НДС) </t>
  </si>
  <si>
    <t>План на 01.01.2019 года</t>
  </si>
  <si>
    <t>Освоение капитальных вложений 2019 года в прогнозных ценах соответствующих лет, млн рублей (без НДС)</t>
  </si>
  <si>
    <t xml:space="preserve">2020 год </t>
  </si>
  <si>
    <t xml:space="preserve">2021 год </t>
  </si>
  <si>
    <t xml:space="preserve">2022 год </t>
  </si>
  <si>
    <t>2023 год</t>
  </si>
  <si>
    <t>2024 год</t>
  </si>
  <si>
    <t>29.7</t>
  </si>
  <si>
    <t>29.8</t>
  </si>
  <si>
    <t>29.9</t>
  </si>
  <si>
    <t>29.10</t>
  </si>
  <si>
    <t>Монтаж ПКУ-10 кВ КТП№164А</t>
  </si>
  <si>
    <t>0.1</t>
  </si>
  <si>
    <t>Технологическое присоединение, всего</t>
  </si>
  <si>
    <t>0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</si>
  <si>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</si>
  <si>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</si>
  <si>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</si>
  <si>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</si>
  <si>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</si>
  <si>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</si>
  <si>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</si>
  <si>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</si>
  <si>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</si>
  <si>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</si>
  <si>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Ростовская область</t>
  </si>
  <si>
    <t>1.1</t>
  </si>
  <si>
    <t>Технологическое присоединение, всего,
в том числе:</t>
  </si>
  <si>
    <t>1.1.1.</t>
  </si>
  <si>
    <t>Технологическое присоединение энергопринимающих устройств потребителей, всего, 
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</si>
  <si>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</si>
  <si>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
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</si>
  <si>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</si>
  <si>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
</t>
  </si>
  <si>
    <t>1.1.1.3</t>
  </si>
  <si>
    <t>Технологическое присоединение энергопринимающих устройств потребителей свыше 150 кВт, всего,
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</si>
  <si>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</si>
  <si>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</si>
  <si>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</si>
  <si>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
в том числе:</t>
  </si>
  <si>
    <t>1.1.2.2</t>
  </si>
  <si>
    <t>Технологическое присоединение к электрическим сетям иных сетевых организаций, всего, 
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</si>
  <si>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</si>
  <si>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</si>
  <si>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</si>
  <si>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</si>
  <si>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
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</si>
  <si>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</si>
  <si>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
в том числе:</t>
  </si>
  <si>
    <t>1.1.3.2</t>
  </si>
  <si>
    <t>Наименование объекта по производству электрической энергии, всего, 
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</si>
  <si>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
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</si>
  <si>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</si>
  <si>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
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</si>
  <si>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</si>
  <si>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</si>
  <si>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</si>
  <si>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
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</si>
  <si>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</si>
  <si>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
в том числе:</t>
  </si>
  <si>
    <t>1.2.2.2</t>
  </si>
  <si>
    <t>Модернизация, техническое перевооружение линий электропередачи, всего,
в том числе:</t>
  </si>
  <si>
    <t>1.2.3.1</t>
  </si>
  <si>
    <t>Установка приборов учета, класс напряжения 0,22 (0,4) кВ, всего,
в том числе:</t>
  </si>
  <si>
    <t>1.2.3.3</t>
  </si>
  <si>
    <t>Установка приборов учета, класс напряжения 35 кВ, всего,
в том числе</t>
  </si>
  <si>
    <t>1.2.3.4</t>
  </si>
  <si>
    <t>Установка приборов учета, класс напряжения 110 кВ и выше, всего,
в том числе</t>
  </si>
  <si>
    <t>1.2.3.5</t>
  </si>
  <si>
    <t>Включение приборов учета в систему сбора и передачи данных, класс напряжения 0,22 (0,4) кВ, всего,
в том числе:</t>
  </si>
  <si>
    <t>1.2.3.6</t>
  </si>
  <si>
    <t>Включение приборов учета в систему сбора и передачи данных, класс напряжения 6 (10) кВ, всего,
в том числе:</t>
  </si>
  <si>
    <t>1.2.3.7</t>
  </si>
  <si>
    <t>Включение приборов учета в систему сбора и передачи данных, класс напряжения 35 кВ, всего,
в том числе:</t>
  </si>
  <si>
    <t>1.2.3.8</t>
  </si>
  <si>
    <t>Включение приборов учета в систему сбора и передачи данных, класс напряжения 110 кВ и выше, всего,
в том числе:</t>
  </si>
  <si>
    <t>1.2.4</t>
  </si>
  <si>
    <t>Реконструкция, модернизация, техническое перевооружение прочих объектов основных средств, всего,
в том числе:</t>
  </si>
  <si>
    <t>1.2.4.1</t>
  </si>
  <si>
    <t>Реконструкция прочих объектов основных средств, всего, 
в том числе:</t>
  </si>
  <si>
    <t>1.2.4.2</t>
  </si>
  <si>
    <t>Модернизация, техническое перевооружение прочих объектов основных срелств, всего,
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</si>
  <si>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</si>
  <si>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</si>
  <si>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</si>
  <si>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
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</si>
  <si>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</si>
  <si>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
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</si>
  <si>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</si>
  <si>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</si>
  <si>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</si>
  <si>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</si>
  <si>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
План
</t>
  </si>
  <si>
    <t xml:space="preserve">
Предложение по корректировке утвержденного плана </t>
  </si>
  <si>
    <t xml:space="preserve"> 
Предложение по корректировке плана</t>
  </si>
  <si>
    <t>2020</t>
  </si>
  <si>
    <t>2024</t>
  </si>
  <si>
    <t>Реконструкция трансформаторных и иных постанций,
всего, в том числе:</t>
  </si>
  <si>
    <t>Реконструкция линий электропередачи, всего,
в том числе:</t>
  </si>
  <si>
    <t>Установка приборов учета, класс напряжения 6 (10) кВ, всего,
в том числе: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</si>
  <si>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2023 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</si>
  <si>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Постановлением Региональной службы по тарифам Ростовской области №71/6 от 26.12.2019г.</t>
    </r>
    <r>
      <rPr>
        <sz val="14"/>
        <rFont val="Times New Roman"/>
        <family val="1"/>
        <charset val="204"/>
      </rPr>
      <t xml:space="preserve">  </t>
    </r>
  </si>
  <si>
    <t>Реконструкция линий электропередачи 
ЛЭП 0,4 кВ. 
(Ростовская обл., Неклиновский р-н, ст.Морская, ул.Полевая, ул.Привокзальная)</t>
  </si>
  <si>
    <t>Реконструкция линий электропередачи 
ЛЭП 0,4 кВ. 
(Ростовская обл., Неклиновский р-н, с. Приморка,
ул.Ленина, ул. Советская, ул.Нижняя,
ул.Верхняя, ул.Средняя, ул.Молодежная,
пер.Школьный, ул.Степная, ул.Новая,
ул.Красноармейская, пер.Прогон, пер.Западный,
ул.Дружбы, ул.Коминтерна, пер.Юбилейный,
пер.Исполкомовский, пер.Дачный, 1-й переулок,
2-й переулок, 3-й переулок, 4-й переулок, 
5-й переулок, 6-й переулок, 7-й переулок, 
8-й переулок, 9-й переулок, ул.Садовая,
ул.М.Садовая)</t>
  </si>
  <si>
    <t>Реконструкция линий электропередачи 
ЛЭП 0,4 кВ. 
(Ростовская обл., Неклиновский р-н, пос.Новоприморский, ул.Центральная, ул.Луговая, ул.Майская, ул.Зеленая)</t>
  </si>
  <si>
    <t>N_ПЭКТП284А</t>
  </si>
  <si>
    <t>N_ПЭКТП39А</t>
  </si>
  <si>
    <t>N_ПЭКТП72А</t>
  </si>
  <si>
    <t>N_ПЭКТП177А</t>
  </si>
  <si>
    <t>N_ПЭКТП477А</t>
  </si>
  <si>
    <t>N_ПЭКТП308А</t>
  </si>
  <si>
    <t>N_ПЭКТП321А</t>
  </si>
  <si>
    <t>N_ПЭКТП444А</t>
  </si>
  <si>
    <t>N_ПЭКТП476А</t>
  </si>
  <si>
    <t>N_ПЭЗТП35А</t>
  </si>
  <si>
    <t>N_ПЭЗТП6А</t>
  </si>
  <si>
    <t>N_ПЭНН04МОР</t>
  </si>
  <si>
    <t>N_ПЭНН04ПРИМ</t>
  </si>
  <si>
    <t>N_ПЭНН04НОВ</t>
  </si>
  <si>
    <t>З,П</t>
  </si>
  <si>
    <t>З</t>
  </si>
  <si>
    <t xml:space="preserve">Реконструкция КТП №284А 
(Ростовская обл., Неклиновский р-н, с.Приморка, пер.Школьный, 8) </t>
  </si>
  <si>
    <t xml:space="preserve">Реконструкция КТП №39А 
(Ростовская обл., Неклиновский р-н, с.Приморка, пер.Школьный, 40) </t>
  </si>
  <si>
    <t xml:space="preserve">Реконструкция КТП №72А 
(Ростовская обл., Неклиновский р-н, с.Приморка, 
ул. Коминтерна, 33б) </t>
  </si>
  <si>
    <t xml:space="preserve">Реконструкция КТП №177А 
(Ростовская обл., Неклиновский р-н,
п. Новоприморский, ул. Центральная, 70а) </t>
  </si>
  <si>
    <t xml:space="preserve">Реконструкция КТП №477А 
(Ростовская обл., Неклиновский р-н,
с. Приморка, ул. Северная,3) </t>
  </si>
  <si>
    <t xml:space="preserve">Реконструкция КТП №308А 
(Ростовская обл., Неклиновский р-н,
с. Приморка, ул. Северная,1) </t>
  </si>
  <si>
    <t xml:space="preserve">Реконструкция КТП №321А 
(Ростовская обл., Неклиновский р-н,
ст. Морская, ул. Полевая,2а) </t>
  </si>
  <si>
    <t xml:space="preserve">Реконструкция КТП №444А 
(Ростовская обл., Неклиновский р-н,
с. Приморка, пер. Дачный, 15а) </t>
  </si>
  <si>
    <t xml:space="preserve">Реконструкция КТП №476А 
(Ростовская обл., Неклиновский р-н,
с. Приморка, пер. Прогон, 6а) </t>
  </si>
  <si>
    <t xml:space="preserve">Реконструкция ЗТП №35А 
(Ростовская обл., Неклиновский р-н,
с. Приморка, ул. Советская,2в) </t>
  </si>
  <si>
    <t xml:space="preserve">Реконструкция ЗТП №6А 
(Ростовская обл., Неклиновский р-н,
п. Новоприморский, ул. Центральная,20а) </t>
  </si>
  <si>
    <t xml:space="preserve">План 
на 01.01.2023 года </t>
  </si>
  <si>
    <t>Предложение по корректировке утвержденного плана 
на 01.01.2023 года</t>
  </si>
  <si>
    <t xml:space="preserve">Утвержденный план
</t>
  </si>
  <si>
    <t>Факт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</si>
</sst>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0.000"/>
  </numFmts>
  <fonts count="5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vertAlign val="superscript"/>
      <sz val="12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1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5" fontId="36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40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1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09">
    <xf numFmtId="0" fontId="0" fillId="0" borderId="0" xfId="0"/>
    <xf numFmtId="0" fontId="11" fillId="24" borderId="0" xfId="0" applyFont="1" applyFill="1"/>
    <xf numFmtId="0" fontId="11" fillId="24" borderId="0" xfId="0" applyFont="1" applyFill="1" applyAlignment="1">
      <alignment horizontal="center" vertical="center"/>
    </xf>
    <xf numFmtId="0" fontId="34" fillId="24" borderId="10" xfId="54" applyFont="1" applyFill="1" applyBorder="1" applyAlignment="1">
      <alignment horizontal="center" vertical="center"/>
    </xf>
    <xf numFmtId="49" fontId="34" fillId="24" borderId="10" xfId="54" applyNumberFormat="1" applyFont="1" applyFill="1" applyBorder="1" applyAlignment="1">
      <alignment horizontal="center" vertical="center"/>
    </xf>
    <xf numFmtId="0" fontId="33" fillId="24" borderId="10" xfId="54" applyFont="1" applyFill="1" applyBorder="1" applyAlignment="1">
      <alignment horizontal="center" vertical="center"/>
    </xf>
    <xf numFmtId="2" fontId="11" fillId="24" borderId="0" xfId="0" applyNumberFormat="1" applyFont="1" applyFill="1" applyAlignment="1">
      <alignment horizontal="center" vertical="center"/>
    </xf>
    <xf numFmtId="2" fontId="12" fillId="24" borderId="0" xfId="0" applyNumberFormat="1" applyFont="1" applyFill="1" applyAlignment="1">
      <alignment horizontal="center" vertical="center"/>
    </xf>
    <xf numFmtId="0" fontId="37" fillId="24" borderId="0" xfId="37" applyFont="1" applyFill="1" applyAlignment="1">
      <alignment horizontal="right" vertical="center"/>
    </xf>
    <xf numFmtId="1" fontId="12" fillId="24" borderId="0" xfId="0" applyNumberFormat="1" applyFont="1" applyFill="1" applyBorder="1" applyAlignment="1">
      <alignment vertical="top"/>
    </xf>
    <xf numFmtId="0" fontId="11" fillId="24" borderId="10" xfId="37" applyFont="1" applyFill="1" applyBorder="1" applyAlignment="1">
      <alignment horizontal="center" vertical="center" textRotation="90" wrapText="1"/>
    </xf>
    <xf numFmtId="49" fontId="11" fillId="24" borderId="10" xfId="0" applyNumberFormat="1" applyFont="1" applyFill="1" applyBorder="1" applyAlignment="1">
      <alignment horizontal="center" vertical="center" wrapText="1"/>
    </xf>
    <xf numFmtId="49" fontId="33" fillId="24" borderId="10" xfId="54" applyNumberFormat="1" applyFont="1" applyFill="1" applyBorder="1" applyAlignment="1">
      <alignment horizontal="center" vertical="center"/>
    </xf>
    <xf numFmtId="0" fontId="46" fillId="24" borderId="0" xfId="54" applyFont="1" applyFill="1" applyAlignment="1">
      <alignment vertical="center"/>
    </xf>
    <xf numFmtId="0" fontId="34" fillId="24" borderId="0" xfId="54" applyFont="1" applyFill="1" applyAlignment="1">
      <alignment vertical="center"/>
    </xf>
    <xf numFmtId="0" fontId="33" fillId="24" borderId="0" xfId="54" applyFont="1" applyFill="1" applyAlignment="1">
      <alignment vertical="center"/>
    </xf>
    <xf numFmtId="0" fontId="47" fillId="24" borderId="0" xfId="54" applyFont="1" applyFill="1"/>
    <xf numFmtId="49" fontId="31" fillId="24" borderId="10" xfId="54" applyNumberFormat="1" applyFont="1" applyFill="1" applyBorder="1" applyAlignment="1">
      <alignment horizontal="center" vertical="center"/>
    </xf>
    <xf numFmtId="0" fontId="31" fillId="24" borderId="0" xfId="54" applyFont="1" applyFill="1"/>
    <xf numFmtId="0" fontId="49" fillId="24" borderId="0" xfId="54" applyFont="1" applyFill="1"/>
    <xf numFmtId="0" fontId="34" fillId="24" borderId="0" xfId="54" applyFont="1" applyFill="1"/>
    <xf numFmtId="2" fontId="11" fillId="24" borderId="10" xfId="0" applyNumberFormat="1" applyFont="1" applyFill="1" applyBorder="1" applyAlignment="1">
      <alignment horizontal="center" vertical="center"/>
    </xf>
    <xf numFmtId="1" fontId="33" fillId="24" borderId="10" xfId="54" applyNumberFormat="1" applyFont="1" applyFill="1" applyBorder="1" applyAlignment="1">
      <alignment horizontal="center" vertical="center"/>
    </xf>
    <xf numFmtId="1" fontId="11" fillId="24" borderId="10" xfId="0" applyNumberFormat="1" applyFont="1" applyFill="1" applyBorder="1" applyAlignment="1">
      <alignment horizontal="center" vertical="center"/>
    </xf>
    <xf numFmtId="1" fontId="34" fillId="24" borderId="10" xfId="54" applyNumberFormat="1" applyFont="1" applyFill="1" applyBorder="1" applyAlignment="1">
      <alignment horizontal="center" vertical="center"/>
    </xf>
    <xf numFmtId="1" fontId="31" fillId="24" borderId="10" xfId="54" applyNumberFormat="1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24" borderId="13" xfId="0" applyFont="1" applyFill="1" applyBorder="1" applyAlignment="1">
      <alignment horizontal="center" vertical="center" wrapText="1"/>
    </xf>
    <xf numFmtId="0" fontId="39" fillId="24" borderId="0" xfId="0" applyFont="1" applyFill="1" applyAlignment="1">
      <alignment horizontal="center"/>
    </xf>
    <xf numFmtId="0" fontId="37" fillId="24" borderId="0" xfId="37" applyFont="1" applyFill="1" applyAlignment="1">
      <alignment horizontal="right"/>
    </xf>
    <xf numFmtId="0" fontId="11" fillId="24" borderId="10" xfId="0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textRotation="90" wrapText="1"/>
    </xf>
    <xf numFmtId="2" fontId="33" fillId="24" borderId="10" xfId="54" applyNumberFormat="1" applyFont="1" applyFill="1" applyBorder="1" applyAlignment="1">
      <alignment horizontal="center" vertical="center"/>
    </xf>
    <xf numFmtId="168" fontId="33" fillId="24" borderId="10" xfId="54" applyNumberFormat="1" applyFont="1" applyFill="1" applyBorder="1" applyAlignment="1">
      <alignment horizontal="center" vertical="center"/>
    </xf>
    <xf numFmtId="4" fontId="31" fillId="24" borderId="10" xfId="54" applyNumberFormat="1" applyFont="1" applyFill="1" applyBorder="1" applyAlignment="1">
      <alignment horizontal="left" vertical="center" wrapText="1"/>
    </xf>
    <xf numFmtId="2" fontId="12" fillId="24" borderId="10" xfId="0" applyNumberFormat="1" applyFont="1" applyFill="1" applyBorder="1" applyAlignment="1">
      <alignment horizontal="center" vertical="center"/>
    </xf>
    <xf numFmtId="2" fontId="34" fillId="24" borderId="10" xfId="54" applyNumberFormat="1" applyFont="1" applyFill="1" applyBorder="1" applyAlignment="1">
      <alignment horizontal="center" vertical="center"/>
    </xf>
    <xf numFmtId="167" fontId="12" fillId="24" borderId="10" xfId="0" applyNumberFormat="1" applyFont="1" applyFill="1" applyBorder="1" applyAlignment="1">
      <alignment horizontal="center" vertical="center"/>
    </xf>
    <xf numFmtId="167" fontId="34" fillId="24" borderId="10" xfId="54" applyNumberFormat="1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/>
    </xf>
    <xf numFmtId="4" fontId="12" fillId="24" borderId="10" xfId="0" applyNumberFormat="1" applyFont="1" applyFill="1" applyBorder="1" applyAlignment="1">
      <alignment horizontal="center" vertical="center"/>
    </xf>
    <xf numFmtId="4" fontId="33" fillId="24" borderId="10" xfId="54" applyNumberFormat="1" applyFont="1" applyFill="1" applyBorder="1" applyAlignment="1">
      <alignment horizontal="center" vertical="center"/>
    </xf>
    <xf numFmtId="168" fontId="12" fillId="24" borderId="10" xfId="0" applyNumberFormat="1" applyFont="1" applyFill="1" applyBorder="1" applyAlignment="1">
      <alignment horizontal="center" vertical="center"/>
    </xf>
    <xf numFmtId="168" fontId="34" fillId="24" borderId="10" xfId="54" applyNumberFormat="1" applyFont="1" applyFill="1" applyBorder="1" applyAlignment="1">
      <alignment horizontal="center" vertical="center"/>
    </xf>
    <xf numFmtId="3" fontId="33" fillId="24" borderId="10" xfId="54" applyNumberFormat="1" applyFont="1" applyFill="1" applyBorder="1" applyAlignment="1">
      <alignment horizontal="center" vertical="center"/>
    </xf>
    <xf numFmtId="4" fontId="34" fillId="24" borderId="10" xfId="54" applyNumberFormat="1" applyFont="1" applyFill="1" applyBorder="1" applyAlignment="1">
      <alignment horizontal="center" vertical="center"/>
    </xf>
    <xf numFmtId="0" fontId="35" fillId="24" borderId="10" xfId="54" applyFont="1" applyFill="1" applyBorder="1" applyAlignment="1">
      <alignment horizontal="center" vertical="center"/>
    </xf>
    <xf numFmtId="0" fontId="35" fillId="24" borderId="10" xfId="54" applyFont="1" applyFill="1" applyBorder="1" applyAlignment="1">
      <alignment horizontal="left" wrapText="1"/>
    </xf>
    <xf numFmtId="1" fontId="12" fillId="24" borderId="10" xfId="0" applyNumberFormat="1" applyFont="1" applyFill="1" applyBorder="1" applyAlignment="1">
      <alignment horizontal="center" vertical="center"/>
    </xf>
    <xf numFmtId="0" fontId="46" fillId="24" borderId="10" xfId="54" applyFont="1" applyFill="1" applyBorder="1" applyAlignment="1">
      <alignment horizontal="center" vertical="center"/>
    </xf>
    <xf numFmtId="0" fontId="46" fillId="24" borderId="10" xfId="54" applyFont="1" applyFill="1" applyBorder="1" applyAlignment="1">
      <alignment horizontal="left" vertical="center" wrapText="1"/>
    </xf>
    <xf numFmtId="0" fontId="35" fillId="24" borderId="10" xfId="54" applyFont="1" applyFill="1" applyBorder="1" applyAlignment="1">
      <alignment horizontal="left" vertical="center" wrapText="1"/>
    </xf>
    <xf numFmtId="0" fontId="35" fillId="24" borderId="0" xfId="54" applyFont="1" applyFill="1" applyAlignment="1">
      <alignment vertical="center"/>
    </xf>
    <xf numFmtId="0" fontId="34" fillId="24" borderId="10" xfId="54" applyFont="1" applyFill="1" applyBorder="1" applyAlignment="1">
      <alignment horizontal="left" vertical="center" wrapText="1"/>
    </xf>
    <xf numFmtId="0" fontId="33" fillId="24" borderId="10" xfId="54" applyFont="1" applyFill="1" applyBorder="1" applyAlignment="1">
      <alignment horizontal="left" vertical="center" wrapText="1"/>
    </xf>
    <xf numFmtId="49" fontId="11" fillId="24" borderId="10" xfId="54" applyNumberFormat="1" applyFont="1" applyFill="1" applyBorder="1" applyAlignment="1">
      <alignment horizontal="center" vertical="center"/>
    </xf>
    <xf numFmtId="0" fontId="11" fillId="24" borderId="10" xfId="54" applyFont="1" applyFill="1" applyBorder="1" applyAlignment="1">
      <alignment vertical="center" wrapText="1"/>
    </xf>
    <xf numFmtId="0" fontId="11" fillId="24" borderId="10" xfId="54" applyFont="1" applyFill="1" applyBorder="1" applyAlignment="1">
      <alignment horizontal="center" vertical="center" wrapText="1"/>
    </xf>
    <xf numFmtId="0" fontId="11" fillId="24" borderId="10" xfId="54" applyFont="1" applyFill="1" applyBorder="1" applyAlignment="1">
      <alignment horizontal="left" vertical="center" wrapText="1"/>
    </xf>
    <xf numFmtId="4" fontId="34" fillId="24" borderId="10" xfId="54" applyNumberFormat="1" applyFont="1" applyFill="1" applyBorder="1" applyAlignment="1">
      <alignment horizontal="left" vertical="center" wrapText="1"/>
    </xf>
    <xf numFmtId="3" fontId="34" fillId="24" borderId="10" xfId="54" applyNumberFormat="1" applyFont="1" applyFill="1" applyBorder="1" applyAlignment="1">
      <alignment horizontal="center" vertical="center" wrapText="1"/>
    </xf>
    <xf numFmtId="2" fontId="34" fillId="24" borderId="10" xfId="54" applyNumberFormat="1" applyFont="1" applyFill="1" applyBorder="1" applyAlignment="1">
      <alignment horizontal="center" vertical="center" wrapText="1"/>
    </xf>
    <xf numFmtId="3" fontId="34" fillId="24" borderId="10" xfId="54" applyNumberFormat="1" applyFont="1" applyFill="1" applyBorder="1" applyAlignment="1">
      <alignment horizontal="center" vertical="center"/>
    </xf>
    <xf numFmtId="3" fontId="34" fillId="24" borderId="0" xfId="54" applyNumberFormat="1" applyFont="1" applyFill="1" applyBorder="1" applyAlignment="1">
      <alignment horizontal="center" vertical="center"/>
    </xf>
    <xf numFmtId="167" fontId="34" fillId="24" borderId="0" xfId="54" applyNumberFormat="1" applyFont="1" applyFill="1" applyBorder="1" applyAlignment="1">
      <alignment horizontal="center" vertical="center"/>
    </xf>
    <xf numFmtId="1" fontId="33" fillId="24" borderId="0" xfId="54" applyNumberFormat="1" applyFont="1" applyFill="1" applyBorder="1" applyAlignment="1">
      <alignment horizontal="center" vertical="center"/>
    </xf>
    <xf numFmtId="0" fontId="33" fillId="24" borderId="0" xfId="54" applyFont="1" applyFill="1" applyBorder="1" applyAlignment="1">
      <alignment horizontal="center" vertical="center"/>
    </xf>
    <xf numFmtId="49" fontId="33" fillId="24" borderId="0" xfId="54" applyNumberFormat="1" applyFont="1" applyFill="1" applyBorder="1" applyAlignment="1">
      <alignment horizontal="center" vertical="center"/>
    </xf>
    <xf numFmtId="0" fontId="34" fillId="24" borderId="0" xfId="54" applyFont="1" applyFill="1" applyBorder="1" applyAlignment="1">
      <alignment horizontal="center" vertical="center"/>
    </xf>
    <xf numFmtId="4" fontId="34" fillId="24" borderId="0" xfId="54" applyNumberFormat="1" applyFont="1" applyFill="1" applyBorder="1" applyAlignment="1">
      <alignment horizontal="center" vertical="center"/>
    </xf>
    <xf numFmtId="4" fontId="34" fillId="24" borderId="0" xfId="54" applyNumberFormat="1" applyFont="1" applyFill="1"/>
    <xf numFmtId="0" fontId="31" fillId="24" borderId="10" xfId="54" applyFont="1" applyFill="1" applyBorder="1" applyAlignment="1">
      <alignment horizontal="center" vertical="center"/>
    </xf>
    <xf numFmtId="0" fontId="31" fillId="24" borderId="10" xfId="54" applyFont="1" applyFill="1" applyBorder="1" applyAlignment="1">
      <alignment horizontal="left" vertical="center" wrapText="1"/>
    </xf>
    <xf numFmtId="4" fontId="31" fillId="24" borderId="10" xfId="54" applyNumberFormat="1" applyFont="1" applyFill="1" applyBorder="1" applyAlignment="1">
      <alignment horizontal="center" vertical="center"/>
    </xf>
    <xf numFmtId="0" fontId="52" fillId="24" borderId="0" xfId="0" applyFont="1" applyFill="1" applyAlignment="1">
      <alignment vertical="center" wrapText="1"/>
    </xf>
    <xf numFmtId="0" fontId="52" fillId="24" borderId="10" xfId="0" applyFont="1" applyFill="1" applyBorder="1" applyAlignment="1">
      <alignment vertical="center" wrapText="1"/>
    </xf>
    <xf numFmtId="4" fontId="51" fillId="24" borderId="10" xfId="54" applyNumberFormat="1" applyFont="1" applyFill="1" applyBorder="1" applyAlignment="1">
      <alignment horizontal="center" vertical="center"/>
    </xf>
    <xf numFmtId="4" fontId="51" fillId="24" borderId="10" xfId="54" applyNumberFormat="1" applyFont="1" applyFill="1" applyBorder="1" applyAlignment="1">
      <alignment horizontal="left" vertical="center" wrapText="1"/>
    </xf>
    <xf numFmtId="0" fontId="51" fillId="24" borderId="10" xfId="54" applyFont="1" applyFill="1" applyBorder="1" applyAlignment="1">
      <alignment horizontal="center" vertical="center"/>
    </xf>
    <xf numFmtId="0" fontId="51" fillId="24" borderId="10" xfId="54" applyFont="1" applyFill="1" applyBorder="1" applyAlignment="1">
      <alignment horizontal="left" vertical="center" wrapText="1"/>
    </xf>
    <xf numFmtId="49" fontId="48" fillId="24" borderId="10" xfId="54" applyNumberFormat="1" applyFont="1" applyFill="1" applyBorder="1" applyAlignment="1">
      <alignment horizontal="center" vertical="center"/>
    </xf>
    <xf numFmtId="0" fontId="48" fillId="24" borderId="10" xfId="54" applyFont="1" applyFill="1" applyBorder="1" applyAlignment="1">
      <alignment vertical="center" wrapText="1"/>
    </xf>
    <xf numFmtId="49" fontId="50" fillId="24" borderId="10" xfId="54" applyNumberFormat="1" applyFont="1" applyFill="1" applyBorder="1" applyAlignment="1">
      <alignment horizontal="center" vertical="center"/>
    </xf>
    <xf numFmtId="0" fontId="50" fillId="24" borderId="10" xfId="54" applyFont="1" applyFill="1" applyBorder="1" applyAlignment="1">
      <alignment vertical="center" wrapText="1"/>
    </xf>
    <xf numFmtId="49" fontId="12" fillId="24" borderId="10" xfId="54" applyNumberFormat="1" applyFont="1" applyFill="1" applyBorder="1" applyAlignment="1">
      <alignment horizontal="center" vertical="center"/>
    </xf>
    <xf numFmtId="0" fontId="12" fillId="24" borderId="10" xfId="54" applyFont="1" applyFill="1" applyBorder="1" applyAlignment="1">
      <alignment vertical="center" wrapText="1"/>
    </xf>
    <xf numFmtId="0" fontId="11" fillId="24" borderId="10" xfId="0" applyFont="1" applyFill="1" applyBorder="1" applyAlignment="1">
      <alignment horizontal="center" vertical="center" wrapText="1"/>
    </xf>
    <xf numFmtId="0" fontId="11" fillId="24" borderId="12" xfId="0" applyFont="1" applyFill="1" applyBorder="1" applyAlignment="1">
      <alignment horizontal="center" vertical="center" wrapText="1"/>
    </xf>
    <xf numFmtId="0" fontId="11" fillId="24" borderId="21" xfId="0" applyFont="1" applyFill="1" applyBorder="1" applyAlignment="1">
      <alignment horizontal="center" vertical="center" wrapText="1"/>
    </xf>
    <xf numFmtId="0" fontId="11" fillId="24" borderId="17" xfId="0" applyFont="1" applyFill="1" applyBorder="1" applyAlignment="1">
      <alignment horizontal="center" vertical="center" wrapText="1"/>
    </xf>
    <xf numFmtId="0" fontId="11" fillId="24" borderId="10" xfId="0" applyFont="1" applyFill="1" applyBorder="1" applyAlignment="1">
      <alignment horizontal="center" vertical="center" wrapText="1"/>
    </xf>
    <xf numFmtId="0" fontId="39" fillId="24" borderId="0" xfId="0" applyFont="1" applyFill="1" applyAlignment="1">
      <alignment horizontal="center"/>
    </xf>
    <xf numFmtId="0" fontId="11" fillId="24" borderId="15" xfId="0" applyFont="1" applyFill="1" applyBorder="1" applyAlignment="1">
      <alignment horizontal="center" vertical="center" wrapText="1"/>
    </xf>
    <xf numFmtId="0" fontId="11" fillId="24" borderId="19" xfId="0" applyFont="1" applyFill="1" applyBorder="1" applyAlignment="1">
      <alignment horizontal="center" vertical="center" wrapText="1"/>
    </xf>
    <xf numFmtId="0" fontId="11" fillId="24" borderId="14" xfId="0" applyFont="1" applyFill="1" applyBorder="1" applyAlignment="1">
      <alignment horizontal="center" vertical="center" wrapText="1"/>
    </xf>
    <xf numFmtId="0" fontId="11" fillId="24" borderId="18" xfId="0" applyFont="1" applyFill="1" applyBorder="1" applyAlignment="1">
      <alignment horizontal="center" vertical="center" wrapText="1"/>
    </xf>
    <xf numFmtId="0" fontId="37" fillId="24" borderId="0" xfId="37" applyFont="1" applyFill="1" applyAlignment="1">
      <alignment horizontal="right"/>
    </xf>
    <xf numFmtId="0" fontId="11" fillId="24" borderId="0" xfId="0" applyFont="1" applyFill="1" applyAlignment="1">
      <alignment horizontal="center"/>
    </xf>
    <xf numFmtId="0" fontId="11" fillId="24" borderId="10" xfId="0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1" xfId="0" applyFont="1" applyFill="1" applyBorder="1" applyAlignment="1">
      <alignment horizontal="center" vertical="center" wrapText="1"/>
    </xf>
    <xf numFmtId="0" fontId="11" fillId="24" borderId="16" xfId="0" applyFont="1" applyFill="1" applyBorder="1" applyAlignment="1">
      <alignment horizontal="center" vertical="center" wrapText="1"/>
    </xf>
    <xf numFmtId="0" fontId="11" fillId="24" borderId="13" xfId="0" applyFont="1" applyFill="1" applyBorder="1" applyAlignment="1">
      <alignment horizontal="center" vertical="center" wrapText="1"/>
    </xf>
    <xf numFmtId="0" fontId="38" fillId="24" borderId="0" xfId="54" applyFont="1" applyFill="1" applyAlignment="1">
      <alignment horizontal="center" vertical="center"/>
    </xf>
    <xf numFmtId="0" fontId="33" fillId="24" borderId="0" xfId="54" applyFont="1" applyFill="1" applyAlignment="1">
      <alignment horizontal="center" vertical="top"/>
    </xf>
    <xf numFmtId="0" fontId="37" fillId="24" borderId="0" xfId="0" applyFont="1" applyFill="1" applyAlignment="1">
      <alignment horizontal="center"/>
    </xf>
    <xf numFmtId="0" fontId="11" fillId="24" borderId="12" xfId="0" applyFont="1" applyFill="1" applyBorder="1" applyAlignment="1">
      <alignment horizontal="center" vertical="center"/>
    </xf>
    <xf numFmtId="0" fontId="11" fillId="24" borderId="17" xfId="0" applyFont="1" applyFill="1" applyBorder="1" applyAlignment="1">
      <alignment horizontal="center" vertical="center"/>
    </xf>
    <xf numFmtId="1" fontId="12" fillId="24" borderId="20" xfId="0" applyNumberFormat="1" applyFont="1" applyFill="1" applyBorder="1" applyAlignment="1">
      <alignment horizontal="center" vertical="top"/>
    </xf>
  </cellXfs>
  <cellStyles count="271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CQ568"/>
  <sheetViews>
    <sheetView tabSelected="1" topLeftCell="Z14" zoomScaleNormal="100" zoomScaleSheetLayoutView="80" workbookViewId="0">
      <selection activeCell="AJ19" sqref="AJ19"/>
    </sheetView>
  </sheetViews>
  <sheetFormatPr defaultRowHeight="15.75"/>
  <cols>
    <col min="1" max="1" width="10.875" style="1" customWidth="1"/>
    <col min="2" max="2" width="47.75" style="1" customWidth="1"/>
    <col min="3" max="3" width="20.125" style="1" customWidth="1"/>
    <col min="4" max="4" width="7.625" style="1" customWidth="1"/>
    <col min="5" max="5" width="7.25" style="1" customWidth="1"/>
    <col min="6" max="6" width="13" style="1" customWidth="1"/>
    <col min="7" max="7" width="14.375" style="1" customWidth="1"/>
    <col min="8" max="8" width="16" style="1" customWidth="1"/>
    <col min="9" max="10" width="19" style="1" customWidth="1"/>
    <col min="11" max="11" width="8.375" style="1" customWidth="1"/>
    <col min="12" max="12" width="7.5" style="1" customWidth="1"/>
    <col min="13" max="13" width="9.5" style="1" customWidth="1"/>
    <col min="14" max="14" width="8.75" style="1" customWidth="1"/>
    <col min="15" max="15" width="9.25" style="1" customWidth="1"/>
    <col min="16" max="16" width="7" style="1" customWidth="1"/>
    <col min="17" max="20" width="9.25" style="1" customWidth="1"/>
    <col min="21" max="21" width="11.25" style="1" customWidth="1"/>
    <col min="22" max="22" width="12.375" style="1" customWidth="1"/>
    <col min="23" max="23" width="11.75" style="1" customWidth="1"/>
    <col min="24" max="24" width="12.25" style="1" customWidth="1"/>
    <col min="25" max="25" width="13.75" style="1" customWidth="1"/>
    <col min="26" max="26" width="15.375" style="1" customWidth="1"/>
    <col min="27" max="27" width="14.125" style="1" customWidth="1"/>
    <col min="28" max="28" width="15.875" style="1" customWidth="1"/>
    <col min="29" max="40" width="16.625" style="1" customWidth="1"/>
    <col min="41" max="41" width="13.875" style="1" customWidth="1"/>
    <col min="42" max="16384" width="9" style="1"/>
  </cols>
  <sheetData>
    <row r="1" spans="1:41" ht="18.75">
      <c r="AO1" s="8" t="s">
        <v>21</v>
      </c>
    </row>
    <row r="2" spans="1:41" ht="18.75">
      <c r="AO2" s="29" t="s">
        <v>0</v>
      </c>
    </row>
    <row r="3" spans="1:41" ht="18.75">
      <c r="AN3" s="96" t="s">
        <v>43</v>
      </c>
      <c r="AO3" s="96"/>
    </row>
    <row r="4" spans="1:41" ht="18.75">
      <c r="A4" s="91" t="s">
        <v>22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</row>
    <row r="5" spans="1:41" ht="21" customHeight="1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</row>
    <row r="6" spans="1:41" ht="18.75">
      <c r="A6" s="103" t="s">
        <v>70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</row>
    <row r="7" spans="1:41">
      <c r="A7" s="104" t="s">
        <v>20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  <c r="AN7" s="104"/>
      <c r="AO7" s="104"/>
    </row>
    <row r="8" spans="1:41" ht="18.75">
      <c r="AN8" s="29"/>
    </row>
    <row r="9" spans="1:41" ht="18.75">
      <c r="A9" s="105" t="s">
        <v>172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</row>
    <row r="10" spans="1:41" ht="18.75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</row>
    <row r="11" spans="1:41" ht="18.75">
      <c r="A11" s="105" t="s">
        <v>173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</row>
    <row r="12" spans="1:41">
      <c r="A12" s="97" t="s">
        <v>42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</row>
    <row r="13" spans="1:41" ht="15.75" customHeight="1">
      <c r="A13" s="108"/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9"/>
    </row>
    <row r="14" spans="1:41" ht="72.75" customHeight="1">
      <c r="A14" s="90" t="s">
        <v>13</v>
      </c>
      <c r="B14" s="90" t="s">
        <v>8</v>
      </c>
      <c r="C14" s="90" t="s">
        <v>1</v>
      </c>
      <c r="D14" s="99" t="s">
        <v>14</v>
      </c>
      <c r="E14" s="99" t="s">
        <v>15</v>
      </c>
      <c r="F14" s="90" t="s">
        <v>16</v>
      </c>
      <c r="G14" s="90"/>
      <c r="H14" s="90" t="s">
        <v>32</v>
      </c>
      <c r="I14" s="90"/>
      <c r="J14" s="100" t="s">
        <v>71</v>
      </c>
      <c r="K14" s="87" t="s">
        <v>19</v>
      </c>
      <c r="L14" s="88"/>
      <c r="M14" s="88"/>
      <c r="N14" s="88"/>
      <c r="O14" s="88"/>
      <c r="P14" s="88"/>
      <c r="Q14" s="88"/>
      <c r="R14" s="88"/>
      <c r="S14" s="88"/>
      <c r="T14" s="89"/>
      <c r="U14" s="87" t="s">
        <v>18</v>
      </c>
      <c r="V14" s="88"/>
      <c r="W14" s="88"/>
      <c r="X14" s="88"/>
      <c r="Y14" s="88"/>
      <c r="Z14" s="89"/>
      <c r="AA14" s="92" t="s">
        <v>73</v>
      </c>
      <c r="AB14" s="93"/>
      <c r="AC14" s="87" t="s">
        <v>33</v>
      </c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100" t="s">
        <v>23</v>
      </c>
    </row>
    <row r="15" spans="1:41" ht="66" customHeight="1">
      <c r="A15" s="90"/>
      <c r="B15" s="90"/>
      <c r="C15" s="90"/>
      <c r="D15" s="99"/>
      <c r="E15" s="99"/>
      <c r="F15" s="90"/>
      <c r="G15" s="90"/>
      <c r="H15" s="90"/>
      <c r="I15" s="90"/>
      <c r="J15" s="101"/>
      <c r="K15" s="87" t="s">
        <v>4</v>
      </c>
      <c r="L15" s="88"/>
      <c r="M15" s="88"/>
      <c r="N15" s="88"/>
      <c r="O15" s="89"/>
      <c r="P15" s="87" t="s">
        <v>17</v>
      </c>
      <c r="Q15" s="88"/>
      <c r="R15" s="88"/>
      <c r="S15" s="88"/>
      <c r="T15" s="89"/>
      <c r="U15" s="90" t="s">
        <v>72</v>
      </c>
      <c r="V15" s="90"/>
      <c r="W15" s="87" t="s">
        <v>204</v>
      </c>
      <c r="X15" s="89"/>
      <c r="Y15" s="90" t="s">
        <v>205</v>
      </c>
      <c r="Z15" s="90"/>
      <c r="AA15" s="94"/>
      <c r="AB15" s="95"/>
      <c r="AC15" s="98" t="s">
        <v>74</v>
      </c>
      <c r="AD15" s="98"/>
      <c r="AE15" s="98" t="s">
        <v>75</v>
      </c>
      <c r="AF15" s="98"/>
      <c r="AG15" s="98" t="s">
        <v>76</v>
      </c>
      <c r="AH15" s="98"/>
      <c r="AI15" s="106" t="s">
        <v>77</v>
      </c>
      <c r="AJ15" s="107"/>
      <c r="AK15" s="106" t="s">
        <v>78</v>
      </c>
      <c r="AL15" s="107"/>
      <c r="AM15" s="90" t="s">
        <v>9</v>
      </c>
      <c r="AN15" s="90" t="s">
        <v>25</v>
      </c>
      <c r="AO15" s="101"/>
    </row>
    <row r="16" spans="1:41" ht="135" customHeight="1">
      <c r="A16" s="90"/>
      <c r="B16" s="90"/>
      <c r="C16" s="90"/>
      <c r="D16" s="99"/>
      <c r="E16" s="99"/>
      <c r="F16" s="27" t="s">
        <v>4</v>
      </c>
      <c r="G16" s="27" t="s">
        <v>12</v>
      </c>
      <c r="H16" s="27" t="s">
        <v>24</v>
      </c>
      <c r="I16" s="27" t="s">
        <v>12</v>
      </c>
      <c r="J16" s="102"/>
      <c r="K16" s="31" t="s">
        <v>3</v>
      </c>
      <c r="L16" s="31" t="s">
        <v>6</v>
      </c>
      <c r="M16" s="31" t="s">
        <v>7</v>
      </c>
      <c r="N16" s="10" t="s">
        <v>10</v>
      </c>
      <c r="O16" s="10" t="s">
        <v>11</v>
      </c>
      <c r="P16" s="31" t="s">
        <v>3</v>
      </c>
      <c r="Q16" s="31" t="s">
        <v>6</v>
      </c>
      <c r="R16" s="31" t="s">
        <v>7</v>
      </c>
      <c r="S16" s="10" t="s">
        <v>10</v>
      </c>
      <c r="T16" s="10" t="s">
        <v>11</v>
      </c>
      <c r="U16" s="31" t="s">
        <v>2</v>
      </c>
      <c r="V16" s="31" t="s">
        <v>5</v>
      </c>
      <c r="W16" s="31" t="s">
        <v>2</v>
      </c>
      <c r="X16" s="31" t="s">
        <v>5</v>
      </c>
      <c r="Y16" s="31" t="s">
        <v>2</v>
      </c>
      <c r="Z16" s="31" t="s">
        <v>5</v>
      </c>
      <c r="AA16" s="26" t="s">
        <v>164</v>
      </c>
      <c r="AB16" s="26" t="s">
        <v>165</v>
      </c>
      <c r="AC16" s="26" t="s">
        <v>206</v>
      </c>
      <c r="AD16" s="26" t="s">
        <v>207</v>
      </c>
      <c r="AE16" s="26" t="s">
        <v>206</v>
      </c>
      <c r="AF16" s="26" t="s">
        <v>207</v>
      </c>
      <c r="AG16" s="26" t="s">
        <v>206</v>
      </c>
      <c r="AH16" s="26" t="s">
        <v>207</v>
      </c>
      <c r="AI16" s="26" t="s">
        <v>206</v>
      </c>
      <c r="AJ16" s="86" t="s">
        <v>166</v>
      </c>
      <c r="AK16" s="26" t="s">
        <v>206</v>
      </c>
      <c r="AL16" s="26" t="s">
        <v>166</v>
      </c>
      <c r="AM16" s="90"/>
      <c r="AN16" s="90"/>
      <c r="AO16" s="102"/>
    </row>
    <row r="17" spans="1:41" ht="19.5" customHeight="1">
      <c r="A17" s="26">
        <v>1</v>
      </c>
      <c r="B17" s="26">
        <v>2</v>
      </c>
      <c r="C17" s="26">
        <v>3</v>
      </c>
      <c r="D17" s="26">
        <v>4</v>
      </c>
      <c r="E17" s="26">
        <v>5</v>
      </c>
      <c r="F17" s="26">
        <v>6</v>
      </c>
      <c r="G17" s="26">
        <v>7</v>
      </c>
      <c r="H17" s="26">
        <v>8</v>
      </c>
      <c r="I17" s="26">
        <v>9</v>
      </c>
      <c r="J17" s="26">
        <v>10</v>
      </c>
      <c r="K17" s="26">
        <v>11</v>
      </c>
      <c r="L17" s="26">
        <v>12</v>
      </c>
      <c r="M17" s="26">
        <v>13</v>
      </c>
      <c r="N17" s="26">
        <v>14</v>
      </c>
      <c r="O17" s="26">
        <v>15</v>
      </c>
      <c r="P17" s="26">
        <v>16</v>
      </c>
      <c r="Q17" s="26">
        <v>17</v>
      </c>
      <c r="R17" s="26">
        <v>18</v>
      </c>
      <c r="S17" s="26">
        <v>19</v>
      </c>
      <c r="T17" s="26">
        <v>20</v>
      </c>
      <c r="U17" s="26">
        <v>21</v>
      </c>
      <c r="V17" s="26">
        <v>22</v>
      </c>
      <c r="W17" s="26">
        <v>23</v>
      </c>
      <c r="X17" s="26">
        <v>24</v>
      </c>
      <c r="Y17" s="26">
        <v>25</v>
      </c>
      <c r="Z17" s="26">
        <v>26</v>
      </c>
      <c r="AA17" s="26">
        <v>27</v>
      </c>
      <c r="AB17" s="26">
        <v>28</v>
      </c>
      <c r="AC17" s="11" t="s">
        <v>26</v>
      </c>
      <c r="AD17" s="11" t="s">
        <v>27</v>
      </c>
      <c r="AE17" s="11" t="s">
        <v>28</v>
      </c>
      <c r="AF17" s="11" t="s">
        <v>29</v>
      </c>
      <c r="AG17" s="11" t="s">
        <v>30</v>
      </c>
      <c r="AH17" s="11" t="s">
        <v>31</v>
      </c>
      <c r="AI17" s="11" t="s">
        <v>79</v>
      </c>
      <c r="AJ17" s="11" t="s">
        <v>80</v>
      </c>
      <c r="AK17" s="11" t="s">
        <v>81</v>
      </c>
      <c r="AL17" s="11" t="s">
        <v>82</v>
      </c>
      <c r="AM17" s="26">
        <v>30</v>
      </c>
      <c r="AN17" s="26">
        <v>31</v>
      </c>
      <c r="AO17" s="26">
        <v>32</v>
      </c>
    </row>
    <row r="18" spans="1:41" s="2" customFormat="1" ht="49.5">
      <c r="A18" s="46">
        <v>0</v>
      </c>
      <c r="B18" s="47" t="s">
        <v>68</v>
      </c>
      <c r="C18" s="3" t="s">
        <v>54</v>
      </c>
      <c r="D18" s="39" t="s">
        <v>191</v>
      </c>
      <c r="E18" s="39">
        <v>2020</v>
      </c>
      <c r="F18" s="39">
        <v>2024</v>
      </c>
      <c r="G18" s="39">
        <v>2024</v>
      </c>
      <c r="H18" s="35">
        <f>H46+H90</f>
        <v>2.14</v>
      </c>
      <c r="I18" s="35">
        <f>I20</f>
        <v>2.05434823</v>
      </c>
      <c r="J18" s="39">
        <v>0</v>
      </c>
      <c r="K18" s="35">
        <f>K46+K90</f>
        <v>16.479485916666668</v>
      </c>
      <c r="L18" s="35">
        <f>L46+L90</f>
        <v>1.4981350833333333</v>
      </c>
      <c r="M18" s="35">
        <f>M46+M90</f>
        <v>14.981350833333334</v>
      </c>
      <c r="N18" s="48">
        <f>N46+N90</f>
        <v>0</v>
      </c>
      <c r="O18" s="48">
        <f>O46+O90</f>
        <v>0</v>
      </c>
      <c r="P18" s="35">
        <f>P20</f>
        <v>16.482241445</v>
      </c>
      <c r="Q18" s="35">
        <f>Q20</f>
        <v>1.4773105616666669</v>
      </c>
      <c r="R18" s="35">
        <f>R20</f>
        <v>15.004930883333335</v>
      </c>
      <c r="S18" s="24">
        <v>0</v>
      </c>
      <c r="T18" s="24">
        <v>0</v>
      </c>
      <c r="U18" s="48">
        <v>0</v>
      </c>
      <c r="V18" s="48">
        <v>0</v>
      </c>
      <c r="W18" s="48">
        <v>0</v>
      </c>
      <c r="X18" s="48">
        <v>0</v>
      </c>
      <c r="Y18" s="48">
        <v>0</v>
      </c>
      <c r="Z18" s="48">
        <v>0</v>
      </c>
      <c r="AA18" s="48">
        <v>0</v>
      </c>
      <c r="AB18" s="48">
        <v>0</v>
      </c>
      <c r="AC18" s="35">
        <f>AC46+AC90</f>
        <v>2.9609396666666665</v>
      </c>
      <c r="AD18" s="35">
        <f>AD20</f>
        <v>2.5110000000000001</v>
      </c>
      <c r="AE18" s="35">
        <f>AE46+AE90</f>
        <v>3.305331666666667</v>
      </c>
      <c r="AF18" s="37">
        <f>AF20</f>
        <v>3.1829999999999998</v>
      </c>
      <c r="AG18" s="35">
        <f>AG46+AG90</f>
        <v>3.2931900833333336</v>
      </c>
      <c r="AH18" s="42">
        <f>AH20</f>
        <v>3.2919999999999998</v>
      </c>
      <c r="AI18" s="35">
        <f>AI46+AI90</f>
        <v>3.71</v>
      </c>
      <c r="AJ18" s="35">
        <f>AJ20</f>
        <v>3.71</v>
      </c>
      <c r="AK18" s="35">
        <f>AK46+AK90</f>
        <v>3.2121410000000004</v>
      </c>
      <c r="AL18" s="40">
        <f>AL20</f>
        <v>3.2144466949999999</v>
      </c>
      <c r="AM18" s="35">
        <f>AM46+AM90</f>
        <v>16.481602416666668</v>
      </c>
      <c r="AN18" s="35">
        <f>AN20</f>
        <v>16.483908111666668</v>
      </c>
      <c r="AO18" s="21" t="s">
        <v>41</v>
      </c>
    </row>
    <row r="19" spans="1:41" s="13" customFormat="1" ht="36" customHeight="1">
      <c r="A19" s="49" t="s">
        <v>84</v>
      </c>
      <c r="B19" s="50" t="s">
        <v>85</v>
      </c>
      <c r="C19" s="49" t="s">
        <v>54</v>
      </c>
      <c r="D19" s="12" t="s">
        <v>41</v>
      </c>
      <c r="E19" s="12" t="s">
        <v>41</v>
      </c>
      <c r="F19" s="12" t="s">
        <v>41</v>
      </c>
      <c r="G19" s="12" t="s">
        <v>41</v>
      </c>
      <c r="H19" s="32" t="s">
        <v>86</v>
      </c>
      <c r="I19" s="32" t="s">
        <v>41</v>
      </c>
      <c r="J19" s="12" t="s">
        <v>86</v>
      </c>
      <c r="K19" s="32" t="s">
        <v>86</v>
      </c>
      <c r="L19" s="32" t="s">
        <v>86</v>
      </c>
      <c r="M19" s="32" t="s">
        <v>86</v>
      </c>
      <c r="N19" s="32" t="s">
        <v>86</v>
      </c>
      <c r="O19" s="32" t="s">
        <v>86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12" t="s">
        <v>86</v>
      </c>
      <c r="V19" s="12" t="s">
        <v>86</v>
      </c>
      <c r="W19" s="12" t="s">
        <v>86</v>
      </c>
      <c r="X19" s="12" t="s">
        <v>86</v>
      </c>
      <c r="Y19" s="12" t="s">
        <v>86</v>
      </c>
      <c r="Z19" s="12" t="s">
        <v>86</v>
      </c>
      <c r="AA19" s="12" t="s">
        <v>86</v>
      </c>
      <c r="AB19" s="12" t="s">
        <v>86</v>
      </c>
      <c r="AC19" s="12" t="s">
        <v>86</v>
      </c>
      <c r="AD19" s="12" t="s">
        <v>86</v>
      </c>
      <c r="AE19" s="12" t="s">
        <v>86</v>
      </c>
      <c r="AF19" s="41" t="s">
        <v>86</v>
      </c>
      <c r="AG19" s="12" t="s">
        <v>86</v>
      </c>
      <c r="AH19" s="22">
        <v>0</v>
      </c>
      <c r="AI19" s="12" t="s">
        <v>86</v>
      </c>
      <c r="AJ19" s="12" t="s">
        <v>86</v>
      </c>
      <c r="AK19" s="12" t="s">
        <v>86</v>
      </c>
      <c r="AL19" s="44">
        <v>0</v>
      </c>
      <c r="AM19" s="12" t="s">
        <v>86</v>
      </c>
      <c r="AN19" s="22">
        <v>0</v>
      </c>
      <c r="AO19" s="21" t="s">
        <v>41</v>
      </c>
    </row>
    <row r="20" spans="1:41" s="13" customFormat="1" ht="45" customHeight="1">
      <c r="A20" s="49" t="s">
        <v>87</v>
      </c>
      <c r="B20" s="50" t="s">
        <v>88</v>
      </c>
      <c r="C20" s="49" t="s">
        <v>54</v>
      </c>
      <c r="D20" s="39" t="s">
        <v>191</v>
      </c>
      <c r="E20" s="39">
        <v>2020</v>
      </c>
      <c r="F20" s="39">
        <v>2024</v>
      </c>
      <c r="G20" s="39">
        <v>2024</v>
      </c>
      <c r="H20" s="32">
        <f>H46+H90</f>
        <v>2.14</v>
      </c>
      <c r="I20" s="32">
        <f>I25</f>
        <v>2.05434823</v>
      </c>
      <c r="J20" s="12" t="s">
        <v>86</v>
      </c>
      <c r="K20" s="32">
        <f>K46+K90</f>
        <v>16.479485916666668</v>
      </c>
      <c r="L20" s="32">
        <f>L46+L90</f>
        <v>1.4981350833333333</v>
      </c>
      <c r="M20" s="32">
        <f>M46+M90</f>
        <v>14.981350833333334</v>
      </c>
      <c r="N20" s="32" t="s">
        <v>86</v>
      </c>
      <c r="O20" s="32" t="s">
        <v>86</v>
      </c>
      <c r="P20" s="32">
        <f>P25</f>
        <v>16.482241445</v>
      </c>
      <c r="Q20" s="32">
        <f>Q25</f>
        <v>1.4773105616666669</v>
      </c>
      <c r="R20" s="32">
        <f>R25</f>
        <v>15.004930883333335</v>
      </c>
      <c r="S20" s="24">
        <v>0</v>
      </c>
      <c r="T20" s="24">
        <v>0</v>
      </c>
      <c r="U20" s="12" t="s">
        <v>86</v>
      </c>
      <c r="V20" s="12" t="s">
        <v>86</v>
      </c>
      <c r="W20" s="12" t="s">
        <v>86</v>
      </c>
      <c r="X20" s="12" t="s">
        <v>86</v>
      </c>
      <c r="Y20" s="12" t="s">
        <v>86</v>
      </c>
      <c r="Z20" s="12" t="s">
        <v>86</v>
      </c>
      <c r="AA20" s="12" t="s">
        <v>86</v>
      </c>
      <c r="AB20" s="12" t="s">
        <v>86</v>
      </c>
      <c r="AC20" s="36">
        <f>AC46+AC90</f>
        <v>2.9609396666666665</v>
      </c>
      <c r="AD20" s="36">
        <f>AD25</f>
        <v>2.5110000000000001</v>
      </c>
      <c r="AE20" s="36">
        <f>AE46</f>
        <v>3.305331666666667</v>
      </c>
      <c r="AF20" s="38">
        <f>AF25</f>
        <v>3.1829999999999998</v>
      </c>
      <c r="AG20" s="36">
        <f>AG46</f>
        <v>3.2931900833333336</v>
      </c>
      <c r="AH20" s="33">
        <f>AH25</f>
        <v>3.2919999999999998</v>
      </c>
      <c r="AI20" s="36">
        <f>AI46</f>
        <v>3.71</v>
      </c>
      <c r="AJ20" s="45">
        <f>AJ25</f>
        <v>3.71</v>
      </c>
      <c r="AK20" s="36">
        <f>AK46</f>
        <v>3.2121410000000004</v>
      </c>
      <c r="AL20" s="41">
        <f>AL25</f>
        <v>3.2144466949999999</v>
      </c>
      <c r="AM20" s="36">
        <f>AM46+AM90</f>
        <v>16.481602416666668</v>
      </c>
      <c r="AN20" s="36">
        <f>AN25</f>
        <v>16.483908111666668</v>
      </c>
      <c r="AO20" s="21" t="s">
        <v>41</v>
      </c>
    </row>
    <row r="21" spans="1:41" s="13" customFormat="1" ht="72" customHeight="1">
      <c r="A21" s="49" t="s">
        <v>89</v>
      </c>
      <c r="B21" s="50" t="s">
        <v>90</v>
      </c>
      <c r="C21" s="49" t="s">
        <v>54</v>
      </c>
      <c r="D21" s="12" t="s">
        <v>41</v>
      </c>
      <c r="E21" s="12" t="s">
        <v>41</v>
      </c>
      <c r="F21" s="12" t="s">
        <v>41</v>
      </c>
      <c r="G21" s="12" t="s">
        <v>41</v>
      </c>
      <c r="H21" s="32" t="s">
        <v>86</v>
      </c>
      <c r="I21" s="32" t="s">
        <v>41</v>
      </c>
      <c r="J21" s="12" t="s">
        <v>86</v>
      </c>
      <c r="K21" s="32" t="s">
        <v>86</v>
      </c>
      <c r="L21" s="32" t="s">
        <v>86</v>
      </c>
      <c r="M21" s="32" t="s">
        <v>86</v>
      </c>
      <c r="N21" s="32" t="s">
        <v>86</v>
      </c>
      <c r="O21" s="32" t="s">
        <v>86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12" t="s">
        <v>86</v>
      </c>
      <c r="V21" s="12" t="s">
        <v>86</v>
      </c>
      <c r="W21" s="12" t="s">
        <v>86</v>
      </c>
      <c r="X21" s="12" t="s">
        <v>86</v>
      </c>
      <c r="Y21" s="12" t="s">
        <v>86</v>
      </c>
      <c r="Z21" s="12" t="s">
        <v>86</v>
      </c>
      <c r="AA21" s="12" t="s">
        <v>86</v>
      </c>
      <c r="AB21" s="12" t="s">
        <v>86</v>
      </c>
      <c r="AC21" s="12" t="s">
        <v>86</v>
      </c>
      <c r="AD21" s="12" t="s">
        <v>86</v>
      </c>
      <c r="AE21" s="12" t="s">
        <v>86</v>
      </c>
      <c r="AF21" s="12" t="s">
        <v>86</v>
      </c>
      <c r="AG21" s="12" t="s">
        <v>86</v>
      </c>
      <c r="AH21" s="12" t="s">
        <v>86</v>
      </c>
      <c r="AI21" s="12" t="s">
        <v>86</v>
      </c>
      <c r="AJ21" s="12" t="s">
        <v>86</v>
      </c>
      <c r="AK21" s="12" t="s">
        <v>86</v>
      </c>
      <c r="AL21" s="44">
        <v>0</v>
      </c>
      <c r="AM21" s="12" t="s">
        <v>86</v>
      </c>
      <c r="AN21" s="22">
        <v>0</v>
      </c>
      <c r="AO21" s="21" t="s">
        <v>41</v>
      </c>
    </row>
    <row r="22" spans="1:41" s="13" customFormat="1" ht="33">
      <c r="A22" s="49" t="s">
        <v>91</v>
      </c>
      <c r="B22" s="50" t="s">
        <v>92</v>
      </c>
      <c r="C22" s="49" t="s">
        <v>54</v>
      </c>
      <c r="D22" s="12" t="s">
        <v>192</v>
      </c>
      <c r="E22" s="12" t="s">
        <v>41</v>
      </c>
      <c r="F22" s="12" t="s">
        <v>41</v>
      </c>
      <c r="G22" s="12" t="s">
        <v>41</v>
      </c>
      <c r="H22" s="32" t="s">
        <v>86</v>
      </c>
      <c r="I22" s="32" t="s">
        <v>41</v>
      </c>
      <c r="J22" s="12" t="s">
        <v>86</v>
      </c>
      <c r="K22" s="32" t="s">
        <v>86</v>
      </c>
      <c r="L22" s="32" t="s">
        <v>86</v>
      </c>
      <c r="M22" s="32" t="s">
        <v>86</v>
      </c>
      <c r="N22" s="32" t="s">
        <v>86</v>
      </c>
      <c r="O22" s="32" t="s">
        <v>86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12" t="s">
        <v>86</v>
      </c>
      <c r="V22" s="12" t="s">
        <v>86</v>
      </c>
      <c r="W22" s="12" t="s">
        <v>86</v>
      </c>
      <c r="X22" s="12" t="s">
        <v>86</v>
      </c>
      <c r="Y22" s="12" t="s">
        <v>86</v>
      </c>
      <c r="Z22" s="12" t="s">
        <v>86</v>
      </c>
      <c r="AA22" s="12" t="s">
        <v>86</v>
      </c>
      <c r="AB22" s="12" t="s">
        <v>86</v>
      </c>
      <c r="AC22" s="12" t="s">
        <v>86</v>
      </c>
      <c r="AD22" s="12" t="s">
        <v>86</v>
      </c>
      <c r="AE22" s="12" t="s">
        <v>86</v>
      </c>
      <c r="AF22" s="12" t="s">
        <v>86</v>
      </c>
      <c r="AG22" s="12" t="s">
        <v>86</v>
      </c>
      <c r="AH22" s="12" t="s">
        <v>86</v>
      </c>
      <c r="AI22" s="12" t="s">
        <v>86</v>
      </c>
      <c r="AJ22" s="12" t="s">
        <v>86</v>
      </c>
      <c r="AK22" s="12" t="s">
        <v>86</v>
      </c>
      <c r="AL22" s="44">
        <v>0</v>
      </c>
      <c r="AM22" s="12" t="s">
        <v>86</v>
      </c>
      <c r="AN22" s="22">
        <v>0</v>
      </c>
      <c r="AO22" s="21" t="s">
        <v>41</v>
      </c>
    </row>
    <row r="23" spans="1:41" s="13" customFormat="1" ht="33">
      <c r="A23" s="49" t="s">
        <v>93</v>
      </c>
      <c r="B23" s="50" t="s">
        <v>94</v>
      </c>
      <c r="C23" s="49" t="s">
        <v>54</v>
      </c>
      <c r="D23" s="12" t="s">
        <v>41</v>
      </c>
      <c r="E23" s="12" t="s">
        <v>41</v>
      </c>
      <c r="F23" s="12" t="s">
        <v>41</v>
      </c>
      <c r="G23" s="12" t="s">
        <v>41</v>
      </c>
      <c r="H23" s="32" t="s">
        <v>86</v>
      </c>
      <c r="I23" s="32" t="s">
        <v>41</v>
      </c>
      <c r="J23" s="12" t="s">
        <v>86</v>
      </c>
      <c r="K23" s="32" t="s">
        <v>86</v>
      </c>
      <c r="L23" s="32" t="s">
        <v>86</v>
      </c>
      <c r="M23" s="32" t="s">
        <v>86</v>
      </c>
      <c r="N23" s="32" t="s">
        <v>86</v>
      </c>
      <c r="O23" s="32" t="s">
        <v>86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12" t="s">
        <v>86</v>
      </c>
      <c r="V23" s="12" t="s">
        <v>86</v>
      </c>
      <c r="W23" s="12" t="s">
        <v>86</v>
      </c>
      <c r="X23" s="12" t="s">
        <v>86</v>
      </c>
      <c r="Y23" s="12" t="s">
        <v>86</v>
      </c>
      <c r="Z23" s="12" t="s">
        <v>86</v>
      </c>
      <c r="AA23" s="12" t="s">
        <v>86</v>
      </c>
      <c r="AB23" s="12" t="s">
        <v>86</v>
      </c>
      <c r="AC23" s="12" t="s">
        <v>86</v>
      </c>
      <c r="AD23" s="12" t="s">
        <v>86</v>
      </c>
      <c r="AE23" s="12" t="s">
        <v>86</v>
      </c>
      <c r="AF23" s="12" t="s">
        <v>86</v>
      </c>
      <c r="AG23" s="12" t="s">
        <v>86</v>
      </c>
      <c r="AH23" s="12" t="s">
        <v>86</v>
      </c>
      <c r="AI23" s="12" t="s">
        <v>86</v>
      </c>
      <c r="AJ23" s="12" t="s">
        <v>86</v>
      </c>
      <c r="AK23" s="12" t="s">
        <v>86</v>
      </c>
      <c r="AL23" s="44">
        <v>0</v>
      </c>
      <c r="AM23" s="12" t="s">
        <v>86</v>
      </c>
      <c r="AN23" s="22">
        <v>0</v>
      </c>
      <c r="AO23" s="21" t="s">
        <v>41</v>
      </c>
    </row>
    <row r="24" spans="1:41" s="13" customFormat="1" ht="16.5">
      <c r="A24" s="49" t="s">
        <v>95</v>
      </c>
      <c r="B24" s="50" t="s">
        <v>96</v>
      </c>
      <c r="C24" s="49" t="s">
        <v>54</v>
      </c>
      <c r="D24" s="12" t="s">
        <v>41</v>
      </c>
      <c r="E24" s="12" t="s">
        <v>41</v>
      </c>
      <c r="F24" s="12" t="s">
        <v>41</v>
      </c>
      <c r="G24" s="12" t="s">
        <v>41</v>
      </c>
      <c r="H24" s="32" t="s">
        <v>86</v>
      </c>
      <c r="I24" s="32" t="s">
        <v>41</v>
      </c>
      <c r="J24" s="12" t="s">
        <v>86</v>
      </c>
      <c r="K24" s="32" t="s">
        <v>86</v>
      </c>
      <c r="L24" s="32" t="s">
        <v>86</v>
      </c>
      <c r="M24" s="32" t="s">
        <v>86</v>
      </c>
      <c r="N24" s="32" t="s">
        <v>86</v>
      </c>
      <c r="O24" s="32" t="s">
        <v>86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12" t="s">
        <v>86</v>
      </c>
      <c r="V24" s="12" t="s">
        <v>86</v>
      </c>
      <c r="W24" s="12" t="s">
        <v>86</v>
      </c>
      <c r="X24" s="12" t="s">
        <v>86</v>
      </c>
      <c r="Y24" s="12" t="s">
        <v>86</v>
      </c>
      <c r="Z24" s="12" t="s">
        <v>86</v>
      </c>
      <c r="AA24" s="12" t="s">
        <v>86</v>
      </c>
      <c r="AB24" s="12" t="s">
        <v>86</v>
      </c>
      <c r="AC24" s="12" t="s">
        <v>86</v>
      </c>
      <c r="AD24" s="12" t="s">
        <v>86</v>
      </c>
      <c r="AE24" s="12" t="s">
        <v>86</v>
      </c>
      <c r="AF24" s="12" t="s">
        <v>86</v>
      </c>
      <c r="AG24" s="12" t="s">
        <v>86</v>
      </c>
      <c r="AH24" s="12" t="s">
        <v>86</v>
      </c>
      <c r="AI24" s="12" t="s">
        <v>86</v>
      </c>
      <c r="AJ24" s="12" t="s">
        <v>86</v>
      </c>
      <c r="AK24" s="12" t="s">
        <v>86</v>
      </c>
      <c r="AL24" s="44">
        <v>0</v>
      </c>
      <c r="AM24" s="12" t="s">
        <v>86</v>
      </c>
      <c r="AN24" s="22">
        <v>0</v>
      </c>
      <c r="AO24" s="21" t="s">
        <v>41</v>
      </c>
    </row>
    <row r="25" spans="1:41" s="52" customFormat="1" ht="16.5">
      <c r="A25" s="46">
        <v>1</v>
      </c>
      <c r="B25" s="51" t="s">
        <v>97</v>
      </c>
      <c r="C25" s="46" t="s">
        <v>54</v>
      </c>
      <c r="D25" s="4" t="s">
        <v>191</v>
      </c>
      <c r="E25" s="4" t="s">
        <v>167</v>
      </c>
      <c r="F25" s="4" t="s">
        <v>168</v>
      </c>
      <c r="G25" s="4" t="s">
        <v>168</v>
      </c>
      <c r="H25" s="32">
        <f>H46+H90</f>
        <v>2.14</v>
      </c>
      <c r="I25" s="32">
        <f>I46+I90</f>
        <v>2.05434823</v>
      </c>
      <c r="J25" s="12" t="s">
        <v>86</v>
      </c>
      <c r="K25" s="32">
        <f>K20</f>
        <v>16.479485916666668</v>
      </c>
      <c r="L25" s="32">
        <f>L20</f>
        <v>1.4981350833333333</v>
      </c>
      <c r="M25" s="32">
        <f>M20</f>
        <v>14.981350833333334</v>
      </c>
      <c r="N25" s="32" t="s">
        <v>86</v>
      </c>
      <c r="O25" s="32" t="s">
        <v>86</v>
      </c>
      <c r="P25" s="32">
        <f>P46+P90</f>
        <v>16.482241445</v>
      </c>
      <c r="Q25" s="32">
        <f t="shared" ref="Q25:T25" si="0">Q46+Q90</f>
        <v>1.4773105616666669</v>
      </c>
      <c r="R25" s="32">
        <f t="shared" si="0"/>
        <v>15.004930883333335</v>
      </c>
      <c r="S25" s="22">
        <f t="shared" si="0"/>
        <v>0</v>
      </c>
      <c r="T25" s="22">
        <f t="shared" si="0"/>
        <v>0</v>
      </c>
      <c r="U25" s="12" t="s">
        <v>86</v>
      </c>
      <c r="V25" s="12" t="s">
        <v>86</v>
      </c>
      <c r="W25" s="12" t="s">
        <v>86</v>
      </c>
      <c r="X25" s="12" t="s">
        <v>86</v>
      </c>
      <c r="Y25" s="12" t="s">
        <v>86</v>
      </c>
      <c r="Z25" s="12" t="s">
        <v>86</v>
      </c>
      <c r="AA25" s="12" t="s">
        <v>86</v>
      </c>
      <c r="AB25" s="12" t="s">
        <v>86</v>
      </c>
      <c r="AC25" s="36">
        <f>AC20</f>
        <v>2.9609396666666665</v>
      </c>
      <c r="AD25" s="36">
        <f>AD46+AD90</f>
        <v>2.5110000000000001</v>
      </c>
      <c r="AE25" s="36">
        <f>AE20</f>
        <v>3.305331666666667</v>
      </c>
      <c r="AF25" s="38">
        <f>AF46</f>
        <v>3.1829999999999998</v>
      </c>
      <c r="AG25" s="32">
        <f>AG20</f>
        <v>3.2931900833333336</v>
      </c>
      <c r="AH25" s="43">
        <f>AH46</f>
        <v>3.2919999999999998</v>
      </c>
      <c r="AI25" s="36">
        <f>AI20</f>
        <v>3.71</v>
      </c>
      <c r="AJ25" s="36">
        <f>AJ46</f>
        <v>3.71</v>
      </c>
      <c r="AK25" s="36">
        <f>AK20</f>
        <v>3.2121410000000004</v>
      </c>
      <c r="AL25" s="45">
        <f>AL46</f>
        <v>3.2144466949999999</v>
      </c>
      <c r="AM25" s="36">
        <f>AM20</f>
        <v>16.481602416666668</v>
      </c>
      <c r="AN25" s="36">
        <f>AN46+AN90</f>
        <v>16.483908111666668</v>
      </c>
      <c r="AO25" s="21" t="s">
        <v>41</v>
      </c>
    </row>
    <row r="26" spans="1:41" s="14" customFormat="1" ht="31.5">
      <c r="A26" s="3" t="s">
        <v>98</v>
      </c>
      <c r="B26" s="53" t="s">
        <v>99</v>
      </c>
      <c r="C26" s="3" t="s">
        <v>54</v>
      </c>
      <c r="D26" s="12" t="s">
        <v>41</v>
      </c>
      <c r="E26" s="12" t="s">
        <v>41</v>
      </c>
      <c r="F26" s="12" t="s">
        <v>41</v>
      </c>
      <c r="G26" s="12" t="s">
        <v>41</v>
      </c>
      <c r="H26" s="12" t="s">
        <v>86</v>
      </c>
      <c r="I26" s="12" t="s">
        <v>41</v>
      </c>
      <c r="J26" s="12" t="s">
        <v>86</v>
      </c>
      <c r="K26" s="32" t="s">
        <v>86</v>
      </c>
      <c r="L26" s="32" t="s">
        <v>86</v>
      </c>
      <c r="M26" s="32" t="s">
        <v>86</v>
      </c>
      <c r="N26" s="32" t="s">
        <v>86</v>
      </c>
      <c r="O26" s="32" t="s">
        <v>86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12" t="s">
        <v>86</v>
      </c>
      <c r="V26" s="12" t="s">
        <v>86</v>
      </c>
      <c r="W26" s="12" t="s">
        <v>86</v>
      </c>
      <c r="X26" s="12" t="s">
        <v>86</v>
      </c>
      <c r="Y26" s="12" t="s">
        <v>86</v>
      </c>
      <c r="Z26" s="12" t="s">
        <v>86</v>
      </c>
      <c r="AA26" s="12" t="s">
        <v>86</v>
      </c>
      <c r="AB26" s="12" t="s">
        <v>86</v>
      </c>
      <c r="AC26" s="12" t="s">
        <v>86</v>
      </c>
      <c r="AD26" s="12" t="s">
        <v>86</v>
      </c>
      <c r="AE26" s="12" t="s">
        <v>86</v>
      </c>
      <c r="AF26" s="12" t="s">
        <v>86</v>
      </c>
      <c r="AG26" s="12" t="s">
        <v>86</v>
      </c>
      <c r="AH26" s="12" t="s">
        <v>86</v>
      </c>
      <c r="AI26" s="12" t="s">
        <v>86</v>
      </c>
      <c r="AJ26" s="12" t="s">
        <v>86</v>
      </c>
      <c r="AK26" s="12" t="s">
        <v>86</v>
      </c>
      <c r="AL26" s="12" t="s">
        <v>86</v>
      </c>
      <c r="AM26" s="12" t="s">
        <v>86</v>
      </c>
      <c r="AN26" s="22">
        <v>0</v>
      </c>
      <c r="AO26" s="21" t="s">
        <v>41</v>
      </c>
    </row>
    <row r="27" spans="1:41" s="15" customFormat="1" ht="47.25">
      <c r="A27" s="5" t="s">
        <v>100</v>
      </c>
      <c r="B27" s="54" t="s">
        <v>101</v>
      </c>
      <c r="C27" s="5" t="s">
        <v>54</v>
      </c>
      <c r="D27" s="12" t="s">
        <v>41</v>
      </c>
      <c r="E27" s="12" t="s">
        <v>41</v>
      </c>
      <c r="F27" s="12" t="s">
        <v>41</v>
      </c>
      <c r="G27" s="12" t="s">
        <v>41</v>
      </c>
      <c r="H27" s="12" t="s">
        <v>86</v>
      </c>
      <c r="I27" s="12" t="s">
        <v>41</v>
      </c>
      <c r="J27" s="12" t="s">
        <v>86</v>
      </c>
      <c r="K27" s="32" t="s">
        <v>86</v>
      </c>
      <c r="L27" s="32" t="s">
        <v>86</v>
      </c>
      <c r="M27" s="32" t="s">
        <v>86</v>
      </c>
      <c r="N27" s="32" t="s">
        <v>86</v>
      </c>
      <c r="O27" s="32" t="s">
        <v>86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12" t="s">
        <v>86</v>
      </c>
      <c r="V27" s="12" t="s">
        <v>86</v>
      </c>
      <c r="W27" s="12" t="s">
        <v>86</v>
      </c>
      <c r="X27" s="12" t="s">
        <v>86</v>
      </c>
      <c r="Y27" s="12" t="s">
        <v>86</v>
      </c>
      <c r="Z27" s="12" t="s">
        <v>86</v>
      </c>
      <c r="AA27" s="12" t="s">
        <v>86</v>
      </c>
      <c r="AB27" s="12" t="s">
        <v>86</v>
      </c>
      <c r="AC27" s="12" t="s">
        <v>86</v>
      </c>
      <c r="AD27" s="12" t="s">
        <v>86</v>
      </c>
      <c r="AE27" s="12" t="s">
        <v>86</v>
      </c>
      <c r="AF27" s="12" t="s">
        <v>86</v>
      </c>
      <c r="AG27" s="12" t="s">
        <v>86</v>
      </c>
      <c r="AH27" s="12" t="s">
        <v>86</v>
      </c>
      <c r="AI27" s="12" t="s">
        <v>86</v>
      </c>
      <c r="AJ27" s="12" t="s">
        <v>86</v>
      </c>
      <c r="AK27" s="12" t="s">
        <v>86</v>
      </c>
      <c r="AL27" s="12" t="s">
        <v>86</v>
      </c>
      <c r="AM27" s="12" t="s">
        <v>86</v>
      </c>
      <c r="AN27" s="22">
        <v>0</v>
      </c>
      <c r="AO27" s="21" t="s">
        <v>41</v>
      </c>
    </row>
    <row r="28" spans="1:41" s="15" customFormat="1" ht="54" customHeight="1">
      <c r="A28" s="5" t="s">
        <v>102</v>
      </c>
      <c r="B28" s="54" t="s">
        <v>103</v>
      </c>
      <c r="C28" s="5" t="s">
        <v>54</v>
      </c>
      <c r="D28" s="12" t="s">
        <v>41</v>
      </c>
      <c r="E28" s="12" t="s">
        <v>41</v>
      </c>
      <c r="F28" s="12" t="s">
        <v>41</v>
      </c>
      <c r="G28" s="12" t="s">
        <v>41</v>
      </c>
      <c r="H28" s="12" t="s">
        <v>86</v>
      </c>
      <c r="I28" s="12" t="s">
        <v>41</v>
      </c>
      <c r="J28" s="12" t="s">
        <v>86</v>
      </c>
      <c r="K28" s="32" t="s">
        <v>86</v>
      </c>
      <c r="L28" s="32" t="s">
        <v>86</v>
      </c>
      <c r="M28" s="32" t="s">
        <v>86</v>
      </c>
      <c r="N28" s="32" t="s">
        <v>86</v>
      </c>
      <c r="O28" s="32" t="s">
        <v>86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12" t="s">
        <v>86</v>
      </c>
      <c r="V28" s="12" t="s">
        <v>86</v>
      </c>
      <c r="W28" s="12" t="s">
        <v>86</v>
      </c>
      <c r="X28" s="12" t="s">
        <v>86</v>
      </c>
      <c r="Y28" s="12" t="s">
        <v>86</v>
      </c>
      <c r="Z28" s="12" t="s">
        <v>86</v>
      </c>
      <c r="AA28" s="12" t="s">
        <v>86</v>
      </c>
      <c r="AB28" s="12" t="s">
        <v>86</v>
      </c>
      <c r="AC28" s="12" t="s">
        <v>86</v>
      </c>
      <c r="AD28" s="12" t="s">
        <v>86</v>
      </c>
      <c r="AE28" s="12" t="s">
        <v>86</v>
      </c>
      <c r="AF28" s="12" t="s">
        <v>86</v>
      </c>
      <c r="AG28" s="12" t="s">
        <v>86</v>
      </c>
      <c r="AH28" s="12" t="s">
        <v>86</v>
      </c>
      <c r="AI28" s="12" t="s">
        <v>86</v>
      </c>
      <c r="AJ28" s="12" t="s">
        <v>86</v>
      </c>
      <c r="AK28" s="12" t="s">
        <v>86</v>
      </c>
      <c r="AL28" s="12" t="s">
        <v>86</v>
      </c>
      <c r="AM28" s="12" t="s">
        <v>86</v>
      </c>
      <c r="AN28" s="22">
        <v>0</v>
      </c>
      <c r="AO28" s="21" t="s">
        <v>41</v>
      </c>
    </row>
    <row r="29" spans="1:41" s="15" customFormat="1" ht="65.25" customHeight="1">
      <c r="A29" s="5" t="s">
        <v>104</v>
      </c>
      <c r="B29" s="54" t="s">
        <v>105</v>
      </c>
      <c r="C29" s="5" t="s">
        <v>54</v>
      </c>
      <c r="D29" s="12" t="s">
        <v>41</v>
      </c>
      <c r="E29" s="12" t="s">
        <v>41</v>
      </c>
      <c r="F29" s="12" t="s">
        <v>41</v>
      </c>
      <c r="G29" s="12" t="s">
        <v>41</v>
      </c>
      <c r="H29" s="12" t="s">
        <v>86</v>
      </c>
      <c r="I29" s="12" t="s">
        <v>41</v>
      </c>
      <c r="J29" s="12" t="s">
        <v>86</v>
      </c>
      <c r="K29" s="32" t="s">
        <v>86</v>
      </c>
      <c r="L29" s="32" t="s">
        <v>86</v>
      </c>
      <c r="M29" s="32" t="s">
        <v>86</v>
      </c>
      <c r="N29" s="32" t="s">
        <v>86</v>
      </c>
      <c r="O29" s="32" t="s">
        <v>86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12" t="s">
        <v>86</v>
      </c>
      <c r="V29" s="12" t="s">
        <v>86</v>
      </c>
      <c r="W29" s="12" t="s">
        <v>86</v>
      </c>
      <c r="X29" s="12" t="s">
        <v>86</v>
      </c>
      <c r="Y29" s="12" t="s">
        <v>86</v>
      </c>
      <c r="Z29" s="12" t="s">
        <v>86</v>
      </c>
      <c r="AA29" s="12" t="s">
        <v>86</v>
      </c>
      <c r="AB29" s="12" t="s">
        <v>86</v>
      </c>
      <c r="AC29" s="12" t="s">
        <v>86</v>
      </c>
      <c r="AD29" s="12" t="s">
        <v>86</v>
      </c>
      <c r="AE29" s="12" t="s">
        <v>86</v>
      </c>
      <c r="AF29" s="12" t="s">
        <v>86</v>
      </c>
      <c r="AG29" s="12" t="s">
        <v>86</v>
      </c>
      <c r="AH29" s="12" t="s">
        <v>86</v>
      </c>
      <c r="AI29" s="12" t="s">
        <v>86</v>
      </c>
      <c r="AJ29" s="12" t="s">
        <v>86</v>
      </c>
      <c r="AK29" s="12" t="s">
        <v>86</v>
      </c>
      <c r="AL29" s="12" t="s">
        <v>86</v>
      </c>
      <c r="AM29" s="12" t="s">
        <v>86</v>
      </c>
      <c r="AN29" s="22">
        <v>0</v>
      </c>
      <c r="AO29" s="21" t="s">
        <v>41</v>
      </c>
    </row>
    <row r="30" spans="1:41" s="15" customFormat="1" ht="63">
      <c r="A30" s="5" t="s">
        <v>106</v>
      </c>
      <c r="B30" s="54" t="s">
        <v>107</v>
      </c>
      <c r="C30" s="5" t="s">
        <v>54</v>
      </c>
      <c r="D30" s="12" t="s">
        <v>41</v>
      </c>
      <c r="E30" s="12" t="s">
        <v>41</v>
      </c>
      <c r="F30" s="12" t="s">
        <v>41</v>
      </c>
      <c r="G30" s="12" t="s">
        <v>41</v>
      </c>
      <c r="H30" s="12" t="s">
        <v>86</v>
      </c>
      <c r="I30" s="12" t="s">
        <v>41</v>
      </c>
      <c r="J30" s="12" t="s">
        <v>86</v>
      </c>
      <c r="K30" s="32" t="s">
        <v>86</v>
      </c>
      <c r="L30" s="32" t="s">
        <v>86</v>
      </c>
      <c r="M30" s="32" t="s">
        <v>86</v>
      </c>
      <c r="N30" s="32" t="s">
        <v>86</v>
      </c>
      <c r="O30" s="32" t="s">
        <v>86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12" t="s">
        <v>86</v>
      </c>
      <c r="V30" s="12" t="s">
        <v>86</v>
      </c>
      <c r="W30" s="12" t="s">
        <v>86</v>
      </c>
      <c r="X30" s="12" t="s">
        <v>86</v>
      </c>
      <c r="Y30" s="12" t="s">
        <v>86</v>
      </c>
      <c r="Z30" s="12" t="s">
        <v>86</v>
      </c>
      <c r="AA30" s="12" t="s">
        <v>86</v>
      </c>
      <c r="AB30" s="12" t="s">
        <v>86</v>
      </c>
      <c r="AC30" s="12" t="s">
        <v>86</v>
      </c>
      <c r="AD30" s="12" t="s">
        <v>86</v>
      </c>
      <c r="AE30" s="12" t="s">
        <v>86</v>
      </c>
      <c r="AF30" s="12" t="s">
        <v>86</v>
      </c>
      <c r="AG30" s="12" t="s">
        <v>86</v>
      </c>
      <c r="AH30" s="12" t="s">
        <v>86</v>
      </c>
      <c r="AI30" s="12" t="s">
        <v>86</v>
      </c>
      <c r="AJ30" s="12" t="s">
        <v>86</v>
      </c>
      <c r="AK30" s="12" t="s">
        <v>86</v>
      </c>
      <c r="AL30" s="12" t="s">
        <v>86</v>
      </c>
      <c r="AM30" s="12" t="s">
        <v>86</v>
      </c>
      <c r="AN30" s="22">
        <v>0</v>
      </c>
      <c r="AO30" s="21" t="s">
        <v>41</v>
      </c>
    </row>
    <row r="31" spans="1:41" s="15" customFormat="1" ht="31.5">
      <c r="A31" s="55" t="s">
        <v>108</v>
      </c>
      <c r="B31" s="56" t="s">
        <v>109</v>
      </c>
      <c r="C31" s="5" t="s">
        <v>54</v>
      </c>
      <c r="D31" s="12" t="s">
        <v>41</v>
      </c>
      <c r="E31" s="12" t="s">
        <v>41</v>
      </c>
      <c r="F31" s="12" t="s">
        <v>41</v>
      </c>
      <c r="G31" s="12" t="s">
        <v>41</v>
      </c>
      <c r="H31" s="12" t="s">
        <v>86</v>
      </c>
      <c r="I31" s="12" t="s">
        <v>41</v>
      </c>
      <c r="J31" s="12" t="s">
        <v>86</v>
      </c>
      <c r="K31" s="32" t="s">
        <v>86</v>
      </c>
      <c r="L31" s="32" t="s">
        <v>86</v>
      </c>
      <c r="M31" s="32" t="s">
        <v>86</v>
      </c>
      <c r="N31" s="32" t="s">
        <v>86</v>
      </c>
      <c r="O31" s="32" t="s">
        <v>86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12" t="s">
        <v>86</v>
      </c>
      <c r="V31" s="12" t="s">
        <v>86</v>
      </c>
      <c r="W31" s="12" t="s">
        <v>86</v>
      </c>
      <c r="X31" s="12" t="s">
        <v>86</v>
      </c>
      <c r="Y31" s="12" t="s">
        <v>86</v>
      </c>
      <c r="Z31" s="12" t="s">
        <v>86</v>
      </c>
      <c r="AA31" s="12" t="s">
        <v>86</v>
      </c>
      <c r="AB31" s="12" t="s">
        <v>86</v>
      </c>
      <c r="AC31" s="12" t="s">
        <v>86</v>
      </c>
      <c r="AD31" s="12" t="s">
        <v>86</v>
      </c>
      <c r="AE31" s="12" t="s">
        <v>86</v>
      </c>
      <c r="AF31" s="12" t="s">
        <v>86</v>
      </c>
      <c r="AG31" s="12" t="s">
        <v>86</v>
      </c>
      <c r="AH31" s="12" t="s">
        <v>86</v>
      </c>
      <c r="AI31" s="12" t="s">
        <v>86</v>
      </c>
      <c r="AJ31" s="12" t="s">
        <v>86</v>
      </c>
      <c r="AK31" s="12" t="s">
        <v>86</v>
      </c>
      <c r="AL31" s="12" t="s">
        <v>86</v>
      </c>
      <c r="AM31" s="12" t="s">
        <v>86</v>
      </c>
      <c r="AN31" s="22">
        <v>0</v>
      </c>
      <c r="AO31" s="21" t="s">
        <v>41</v>
      </c>
    </row>
    <row r="32" spans="1:41" s="15" customFormat="1" ht="66.75" customHeight="1">
      <c r="A32" s="55" t="s">
        <v>110</v>
      </c>
      <c r="B32" s="56" t="s">
        <v>111</v>
      </c>
      <c r="C32" s="5" t="s">
        <v>54</v>
      </c>
      <c r="D32" s="12" t="s">
        <v>41</v>
      </c>
      <c r="E32" s="12" t="s">
        <v>41</v>
      </c>
      <c r="F32" s="12" t="s">
        <v>41</v>
      </c>
      <c r="G32" s="12" t="s">
        <v>41</v>
      </c>
      <c r="H32" s="12" t="s">
        <v>86</v>
      </c>
      <c r="I32" s="12" t="s">
        <v>41</v>
      </c>
      <c r="J32" s="12" t="s">
        <v>86</v>
      </c>
      <c r="K32" s="32" t="s">
        <v>86</v>
      </c>
      <c r="L32" s="32" t="s">
        <v>86</v>
      </c>
      <c r="M32" s="32" t="s">
        <v>86</v>
      </c>
      <c r="N32" s="32" t="s">
        <v>86</v>
      </c>
      <c r="O32" s="32" t="s">
        <v>86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12" t="s">
        <v>86</v>
      </c>
      <c r="V32" s="12" t="s">
        <v>86</v>
      </c>
      <c r="W32" s="12" t="s">
        <v>86</v>
      </c>
      <c r="X32" s="12" t="s">
        <v>86</v>
      </c>
      <c r="Y32" s="12" t="s">
        <v>86</v>
      </c>
      <c r="Z32" s="12" t="s">
        <v>86</v>
      </c>
      <c r="AA32" s="12" t="s">
        <v>86</v>
      </c>
      <c r="AB32" s="12" t="s">
        <v>86</v>
      </c>
      <c r="AC32" s="12" t="s">
        <v>86</v>
      </c>
      <c r="AD32" s="12" t="s">
        <v>86</v>
      </c>
      <c r="AE32" s="12" t="s">
        <v>86</v>
      </c>
      <c r="AF32" s="12" t="s">
        <v>86</v>
      </c>
      <c r="AG32" s="12" t="s">
        <v>86</v>
      </c>
      <c r="AH32" s="12" t="s">
        <v>86</v>
      </c>
      <c r="AI32" s="12" t="s">
        <v>86</v>
      </c>
      <c r="AJ32" s="12" t="s">
        <v>86</v>
      </c>
      <c r="AK32" s="12" t="s">
        <v>86</v>
      </c>
      <c r="AL32" s="12" t="s">
        <v>86</v>
      </c>
      <c r="AM32" s="12" t="s">
        <v>86</v>
      </c>
      <c r="AN32" s="22">
        <v>0</v>
      </c>
      <c r="AO32" s="21" t="s">
        <v>41</v>
      </c>
    </row>
    <row r="33" spans="1:95" s="15" customFormat="1" ht="47.25">
      <c r="A33" s="55" t="s">
        <v>112</v>
      </c>
      <c r="B33" s="56" t="s">
        <v>113</v>
      </c>
      <c r="C33" s="5" t="s">
        <v>54</v>
      </c>
      <c r="D33" s="12" t="s">
        <v>41</v>
      </c>
      <c r="E33" s="12" t="s">
        <v>41</v>
      </c>
      <c r="F33" s="12" t="s">
        <v>41</v>
      </c>
      <c r="G33" s="12" t="s">
        <v>41</v>
      </c>
      <c r="H33" s="12" t="s">
        <v>86</v>
      </c>
      <c r="I33" s="12" t="s">
        <v>41</v>
      </c>
      <c r="J33" s="12" t="s">
        <v>86</v>
      </c>
      <c r="K33" s="32" t="s">
        <v>86</v>
      </c>
      <c r="L33" s="32" t="s">
        <v>86</v>
      </c>
      <c r="M33" s="32" t="s">
        <v>86</v>
      </c>
      <c r="N33" s="32" t="s">
        <v>86</v>
      </c>
      <c r="O33" s="32" t="s">
        <v>86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12" t="s">
        <v>86</v>
      </c>
      <c r="V33" s="12" t="s">
        <v>86</v>
      </c>
      <c r="W33" s="12" t="s">
        <v>86</v>
      </c>
      <c r="X33" s="12" t="s">
        <v>86</v>
      </c>
      <c r="Y33" s="12" t="s">
        <v>86</v>
      </c>
      <c r="Z33" s="12" t="s">
        <v>86</v>
      </c>
      <c r="AA33" s="12" t="s">
        <v>86</v>
      </c>
      <c r="AB33" s="12" t="s">
        <v>86</v>
      </c>
      <c r="AC33" s="12" t="s">
        <v>86</v>
      </c>
      <c r="AD33" s="12" t="s">
        <v>86</v>
      </c>
      <c r="AE33" s="12" t="s">
        <v>86</v>
      </c>
      <c r="AF33" s="12" t="s">
        <v>86</v>
      </c>
      <c r="AG33" s="12" t="s">
        <v>86</v>
      </c>
      <c r="AH33" s="12" t="s">
        <v>86</v>
      </c>
      <c r="AI33" s="12" t="s">
        <v>86</v>
      </c>
      <c r="AJ33" s="12" t="s">
        <v>86</v>
      </c>
      <c r="AK33" s="12" t="s">
        <v>86</v>
      </c>
      <c r="AL33" s="12" t="s">
        <v>86</v>
      </c>
      <c r="AM33" s="12" t="s">
        <v>86</v>
      </c>
      <c r="AN33" s="22">
        <v>0</v>
      </c>
      <c r="AO33" s="21" t="s">
        <v>41</v>
      </c>
    </row>
    <row r="34" spans="1:95" s="15" customFormat="1" ht="54" customHeight="1">
      <c r="A34" s="55" t="s">
        <v>114</v>
      </c>
      <c r="B34" s="56" t="s">
        <v>115</v>
      </c>
      <c r="C34" s="5" t="s">
        <v>54</v>
      </c>
      <c r="D34" s="12" t="s">
        <v>41</v>
      </c>
      <c r="E34" s="12" t="s">
        <v>41</v>
      </c>
      <c r="F34" s="12" t="s">
        <v>41</v>
      </c>
      <c r="G34" s="12" t="s">
        <v>41</v>
      </c>
      <c r="H34" s="12" t="s">
        <v>86</v>
      </c>
      <c r="I34" s="12" t="s">
        <v>41</v>
      </c>
      <c r="J34" s="12" t="s">
        <v>86</v>
      </c>
      <c r="K34" s="32" t="s">
        <v>86</v>
      </c>
      <c r="L34" s="32" t="s">
        <v>86</v>
      </c>
      <c r="M34" s="32" t="s">
        <v>86</v>
      </c>
      <c r="N34" s="32" t="s">
        <v>86</v>
      </c>
      <c r="O34" s="32" t="s">
        <v>86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12" t="s">
        <v>86</v>
      </c>
      <c r="V34" s="12" t="s">
        <v>86</v>
      </c>
      <c r="W34" s="12" t="s">
        <v>86</v>
      </c>
      <c r="X34" s="12" t="s">
        <v>86</v>
      </c>
      <c r="Y34" s="12" t="s">
        <v>86</v>
      </c>
      <c r="Z34" s="12" t="s">
        <v>86</v>
      </c>
      <c r="AA34" s="12" t="s">
        <v>86</v>
      </c>
      <c r="AB34" s="12" t="s">
        <v>86</v>
      </c>
      <c r="AC34" s="12" t="s">
        <v>86</v>
      </c>
      <c r="AD34" s="12" t="s">
        <v>86</v>
      </c>
      <c r="AE34" s="12" t="s">
        <v>86</v>
      </c>
      <c r="AF34" s="12" t="s">
        <v>86</v>
      </c>
      <c r="AG34" s="12" t="s">
        <v>86</v>
      </c>
      <c r="AH34" s="12" t="s">
        <v>86</v>
      </c>
      <c r="AI34" s="12" t="s">
        <v>86</v>
      </c>
      <c r="AJ34" s="12" t="s">
        <v>86</v>
      </c>
      <c r="AK34" s="12" t="s">
        <v>86</v>
      </c>
      <c r="AL34" s="12" t="s">
        <v>86</v>
      </c>
      <c r="AM34" s="12" t="s">
        <v>86</v>
      </c>
      <c r="AN34" s="22">
        <v>0</v>
      </c>
      <c r="AO34" s="21" t="s">
        <v>41</v>
      </c>
    </row>
    <row r="35" spans="1:95" s="15" customFormat="1" ht="43.5" customHeight="1">
      <c r="A35" s="55" t="s">
        <v>116</v>
      </c>
      <c r="B35" s="56" t="s">
        <v>117</v>
      </c>
      <c r="C35" s="5" t="s">
        <v>54</v>
      </c>
      <c r="D35" s="12" t="s">
        <v>41</v>
      </c>
      <c r="E35" s="12" t="s">
        <v>41</v>
      </c>
      <c r="F35" s="12" t="s">
        <v>41</v>
      </c>
      <c r="G35" s="12" t="s">
        <v>41</v>
      </c>
      <c r="H35" s="12" t="s">
        <v>86</v>
      </c>
      <c r="I35" s="12" t="s">
        <v>41</v>
      </c>
      <c r="J35" s="12" t="s">
        <v>86</v>
      </c>
      <c r="K35" s="32" t="s">
        <v>86</v>
      </c>
      <c r="L35" s="32" t="s">
        <v>86</v>
      </c>
      <c r="M35" s="32" t="s">
        <v>86</v>
      </c>
      <c r="N35" s="32" t="s">
        <v>86</v>
      </c>
      <c r="O35" s="32" t="s">
        <v>86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12" t="s">
        <v>86</v>
      </c>
      <c r="V35" s="12" t="s">
        <v>86</v>
      </c>
      <c r="W35" s="12" t="s">
        <v>86</v>
      </c>
      <c r="X35" s="12" t="s">
        <v>86</v>
      </c>
      <c r="Y35" s="12" t="s">
        <v>86</v>
      </c>
      <c r="Z35" s="12" t="s">
        <v>86</v>
      </c>
      <c r="AA35" s="12" t="s">
        <v>86</v>
      </c>
      <c r="AB35" s="12" t="s">
        <v>86</v>
      </c>
      <c r="AC35" s="12" t="s">
        <v>86</v>
      </c>
      <c r="AD35" s="12" t="s">
        <v>86</v>
      </c>
      <c r="AE35" s="12" t="s">
        <v>86</v>
      </c>
      <c r="AF35" s="12" t="s">
        <v>86</v>
      </c>
      <c r="AG35" s="12" t="s">
        <v>86</v>
      </c>
      <c r="AH35" s="12" t="s">
        <v>86</v>
      </c>
      <c r="AI35" s="12" t="s">
        <v>86</v>
      </c>
      <c r="AJ35" s="12" t="s">
        <v>86</v>
      </c>
      <c r="AK35" s="12" t="s">
        <v>86</v>
      </c>
      <c r="AL35" s="12" t="s">
        <v>86</v>
      </c>
      <c r="AM35" s="12" t="s">
        <v>86</v>
      </c>
      <c r="AN35" s="22">
        <v>0</v>
      </c>
      <c r="AO35" s="21" t="s">
        <v>41</v>
      </c>
    </row>
    <row r="36" spans="1:95" s="15" customFormat="1" ht="113.25" customHeight="1">
      <c r="A36" s="55" t="s">
        <v>116</v>
      </c>
      <c r="B36" s="56" t="s">
        <v>118</v>
      </c>
      <c r="C36" s="5" t="s">
        <v>54</v>
      </c>
      <c r="D36" s="12" t="s">
        <v>41</v>
      </c>
      <c r="E36" s="12" t="s">
        <v>41</v>
      </c>
      <c r="F36" s="12" t="s">
        <v>41</v>
      </c>
      <c r="G36" s="12" t="s">
        <v>41</v>
      </c>
      <c r="H36" s="12" t="s">
        <v>86</v>
      </c>
      <c r="I36" s="12" t="s">
        <v>41</v>
      </c>
      <c r="J36" s="12" t="s">
        <v>86</v>
      </c>
      <c r="K36" s="32" t="s">
        <v>86</v>
      </c>
      <c r="L36" s="32" t="s">
        <v>86</v>
      </c>
      <c r="M36" s="32" t="s">
        <v>86</v>
      </c>
      <c r="N36" s="32" t="s">
        <v>86</v>
      </c>
      <c r="O36" s="32" t="s">
        <v>86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12" t="s">
        <v>86</v>
      </c>
      <c r="V36" s="12" t="s">
        <v>86</v>
      </c>
      <c r="W36" s="12" t="s">
        <v>86</v>
      </c>
      <c r="X36" s="12" t="s">
        <v>86</v>
      </c>
      <c r="Y36" s="12" t="s">
        <v>86</v>
      </c>
      <c r="Z36" s="12" t="s">
        <v>86</v>
      </c>
      <c r="AA36" s="12" t="s">
        <v>86</v>
      </c>
      <c r="AB36" s="12" t="s">
        <v>86</v>
      </c>
      <c r="AC36" s="12" t="s">
        <v>86</v>
      </c>
      <c r="AD36" s="12" t="s">
        <v>86</v>
      </c>
      <c r="AE36" s="12" t="s">
        <v>86</v>
      </c>
      <c r="AF36" s="12" t="s">
        <v>86</v>
      </c>
      <c r="AG36" s="12" t="s">
        <v>86</v>
      </c>
      <c r="AH36" s="12" t="s">
        <v>86</v>
      </c>
      <c r="AI36" s="12" t="s">
        <v>86</v>
      </c>
      <c r="AJ36" s="12" t="s">
        <v>86</v>
      </c>
      <c r="AK36" s="12" t="s">
        <v>86</v>
      </c>
      <c r="AL36" s="12" t="s">
        <v>86</v>
      </c>
      <c r="AM36" s="12" t="s">
        <v>86</v>
      </c>
      <c r="AN36" s="22">
        <v>0</v>
      </c>
      <c r="AO36" s="21" t="s">
        <v>41</v>
      </c>
    </row>
    <row r="37" spans="1:95" s="15" customFormat="1" ht="88.5" customHeight="1">
      <c r="A37" s="57" t="s">
        <v>116</v>
      </c>
      <c r="B37" s="58" t="s">
        <v>119</v>
      </c>
      <c r="C37" s="5" t="s">
        <v>54</v>
      </c>
      <c r="D37" s="12" t="s">
        <v>41</v>
      </c>
      <c r="E37" s="12" t="s">
        <v>41</v>
      </c>
      <c r="F37" s="12" t="s">
        <v>41</v>
      </c>
      <c r="G37" s="12" t="s">
        <v>41</v>
      </c>
      <c r="H37" s="12" t="s">
        <v>86</v>
      </c>
      <c r="I37" s="12" t="s">
        <v>41</v>
      </c>
      <c r="J37" s="12" t="s">
        <v>86</v>
      </c>
      <c r="K37" s="32" t="s">
        <v>86</v>
      </c>
      <c r="L37" s="32" t="s">
        <v>86</v>
      </c>
      <c r="M37" s="32" t="s">
        <v>86</v>
      </c>
      <c r="N37" s="32" t="s">
        <v>86</v>
      </c>
      <c r="O37" s="32" t="s">
        <v>86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12" t="s">
        <v>86</v>
      </c>
      <c r="V37" s="12" t="s">
        <v>86</v>
      </c>
      <c r="W37" s="12" t="s">
        <v>86</v>
      </c>
      <c r="X37" s="12" t="s">
        <v>86</v>
      </c>
      <c r="Y37" s="12" t="s">
        <v>86</v>
      </c>
      <c r="Z37" s="12" t="s">
        <v>86</v>
      </c>
      <c r="AA37" s="12" t="s">
        <v>86</v>
      </c>
      <c r="AB37" s="12" t="s">
        <v>86</v>
      </c>
      <c r="AC37" s="12" t="s">
        <v>86</v>
      </c>
      <c r="AD37" s="12" t="s">
        <v>86</v>
      </c>
      <c r="AE37" s="12" t="s">
        <v>86</v>
      </c>
      <c r="AF37" s="12" t="s">
        <v>86</v>
      </c>
      <c r="AG37" s="12" t="s">
        <v>86</v>
      </c>
      <c r="AH37" s="12" t="s">
        <v>86</v>
      </c>
      <c r="AI37" s="12" t="s">
        <v>86</v>
      </c>
      <c r="AJ37" s="12" t="s">
        <v>86</v>
      </c>
      <c r="AK37" s="12" t="s">
        <v>86</v>
      </c>
      <c r="AL37" s="12" t="s">
        <v>86</v>
      </c>
      <c r="AM37" s="12" t="s">
        <v>86</v>
      </c>
      <c r="AN37" s="22">
        <v>0</v>
      </c>
      <c r="AO37" s="21" t="s">
        <v>41</v>
      </c>
    </row>
    <row r="38" spans="1:95" s="15" customFormat="1" ht="101.25" customHeight="1">
      <c r="A38" s="55" t="s">
        <v>116</v>
      </c>
      <c r="B38" s="56" t="s">
        <v>120</v>
      </c>
      <c r="C38" s="5" t="s">
        <v>54</v>
      </c>
      <c r="D38" s="12" t="s">
        <v>41</v>
      </c>
      <c r="E38" s="12" t="s">
        <v>41</v>
      </c>
      <c r="F38" s="12" t="s">
        <v>41</v>
      </c>
      <c r="G38" s="12" t="s">
        <v>41</v>
      </c>
      <c r="H38" s="12" t="s">
        <v>86</v>
      </c>
      <c r="I38" s="12" t="s">
        <v>41</v>
      </c>
      <c r="J38" s="12" t="s">
        <v>86</v>
      </c>
      <c r="K38" s="32" t="s">
        <v>86</v>
      </c>
      <c r="L38" s="32" t="s">
        <v>86</v>
      </c>
      <c r="M38" s="32" t="s">
        <v>86</v>
      </c>
      <c r="N38" s="32" t="s">
        <v>86</v>
      </c>
      <c r="O38" s="32" t="s">
        <v>86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12" t="s">
        <v>86</v>
      </c>
      <c r="V38" s="12" t="s">
        <v>86</v>
      </c>
      <c r="W38" s="12" t="s">
        <v>86</v>
      </c>
      <c r="X38" s="12" t="s">
        <v>86</v>
      </c>
      <c r="Y38" s="12" t="s">
        <v>86</v>
      </c>
      <c r="Z38" s="12" t="s">
        <v>86</v>
      </c>
      <c r="AA38" s="12" t="s">
        <v>86</v>
      </c>
      <c r="AB38" s="12" t="s">
        <v>86</v>
      </c>
      <c r="AC38" s="12" t="s">
        <v>86</v>
      </c>
      <c r="AD38" s="12" t="s">
        <v>86</v>
      </c>
      <c r="AE38" s="12" t="s">
        <v>86</v>
      </c>
      <c r="AF38" s="12" t="s">
        <v>86</v>
      </c>
      <c r="AG38" s="12" t="s">
        <v>86</v>
      </c>
      <c r="AH38" s="12" t="s">
        <v>86</v>
      </c>
      <c r="AI38" s="12" t="s">
        <v>86</v>
      </c>
      <c r="AJ38" s="12" t="s">
        <v>86</v>
      </c>
      <c r="AK38" s="12" t="s">
        <v>86</v>
      </c>
      <c r="AL38" s="12" t="s">
        <v>86</v>
      </c>
      <c r="AM38" s="12" t="s">
        <v>86</v>
      </c>
      <c r="AN38" s="22">
        <v>0</v>
      </c>
      <c r="AO38" s="21" t="s">
        <v>41</v>
      </c>
    </row>
    <row r="39" spans="1:95" s="15" customFormat="1" ht="47.25">
      <c r="A39" s="55" t="s">
        <v>121</v>
      </c>
      <c r="B39" s="56" t="s">
        <v>122</v>
      </c>
      <c r="C39" s="5" t="s">
        <v>54</v>
      </c>
      <c r="D39" s="12" t="s">
        <v>41</v>
      </c>
      <c r="E39" s="12" t="s">
        <v>41</v>
      </c>
      <c r="F39" s="12" t="s">
        <v>41</v>
      </c>
      <c r="G39" s="12" t="s">
        <v>41</v>
      </c>
      <c r="H39" s="12" t="s">
        <v>86</v>
      </c>
      <c r="I39" s="12" t="s">
        <v>41</v>
      </c>
      <c r="J39" s="12" t="s">
        <v>86</v>
      </c>
      <c r="K39" s="32" t="s">
        <v>86</v>
      </c>
      <c r="L39" s="32" t="s">
        <v>86</v>
      </c>
      <c r="M39" s="32" t="s">
        <v>86</v>
      </c>
      <c r="N39" s="32" t="s">
        <v>86</v>
      </c>
      <c r="O39" s="32" t="s">
        <v>86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12" t="s">
        <v>86</v>
      </c>
      <c r="V39" s="12" t="s">
        <v>86</v>
      </c>
      <c r="W39" s="12" t="s">
        <v>86</v>
      </c>
      <c r="X39" s="12" t="s">
        <v>86</v>
      </c>
      <c r="Y39" s="12" t="s">
        <v>86</v>
      </c>
      <c r="Z39" s="12" t="s">
        <v>86</v>
      </c>
      <c r="AA39" s="12" t="s">
        <v>86</v>
      </c>
      <c r="AB39" s="12" t="s">
        <v>86</v>
      </c>
      <c r="AC39" s="12" t="s">
        <v>86</v>
      </c>
      <c r="AD39" s="12" t="s">
        <v>86</v>
      </c>
      <c r="AE39" s="12" t="s">
        <v>86</v>
      </c>
      <c r="AF39" s="12" t="s">
        <v>86</v>
      </c>
      <c r="AG39" s="12" t="s">
        <v>86</v>
      </c>
      <c r="AH39" s="12" t="s">
        <v>86</v>
      </c>
      <c r="AI39" s="12" t="s">
        <v>86</v>
      </c>
      <c r="AJ39" s="12" t="s">
        <v>86</v>
      </c>
      <c r="AK39" s="12" t="s">
        <v>86</v>
      </c>
      <c r="AL39" s="12" t="s">
        <v>86</v>
      </c>
      <c r="AM39" s="12" t="s">
        <v>86</v>
      </c>
      <c r="AN39" s="22">
        <v>0</v>
      </c>
      <c r="AO39" s="21" t="s">
        <v>41</v>
      </c>
    </row>
    <row r="40" spans="1:95" s="15" customFormat="1" ht="98.25" customHeight="1">
      <c r="A40" s="55" t="s">
        <v>121</v>
      </c>
      <c r="B40" s="56" t="s">
        <v>118</v>
      </c>
      <c r="C40" s="5" t="s">
        <v>54</v>
      </c>
      <c r="D40" s="12" t="s">
        <v>41</v>
      </c>
      <c r="E40" s="12" t="s">
        <v>41</v>
      </c>
      <c r="F40" s="12" t="s">
        <v>41</v>
      </c>
      <c r="G40" s="12" t="s">
        <v>41</v>
      </c>
      <c r="H40" s="12" t="s">
        <v>86</v>
      </c>
      <c r="I40" s="12" t="s">
        <v>41</v>
      </c>
      <c r="J40" s="12" t="s">
        <v>86</v>
      </c>
      <c r="K40" s="32" t="s">
        <v>86</v>
      </c>
      <c r="L40" s="32" t="s">
        <v>86</v>
      </c>
      <c r="M40" s="32" t="s">
        <v>86</v>
      </c>
      <c r="N40" s="32" t="s">
        <v>86</v>
      </c>
      <c r="O40" s="32" t="s">
        <v>86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12" t="s">
        <v>86</v>
      </c>
      <c r="V40" s="12" t="s">
        <v>86</v>
      </c>
      <c r="W40" s="12" t="s">
        <v>86</v>
      </c>
      <c r="X40" s="12" t="s">
        <v>86</v>
      </c>
      <c r="Y40" s="12" t="s">
        <v>86</v>
      </c>
      <c r="Z40" s="12" t="s">
        <v>86</v>
      </c>
      <c r="AA40" s="12" t="s">
        <v>86</v>
      </c>
      <c r="AB40" s="12" t="s">
        <v>86</v>
      </c>
      <c r="AC40" s="12" t="s">
        <v>86</v>
      </c>
      <c r="AD40" s="12" t="s">
        <v>86</v>
      </c>
      <c r="AE40" s="12" t="s">
        <v>86</v>
      </c>
      <c r="AF40" s="12" t="s">
        <v>86</v>
      </c>
      <c r="AG40" s="12" t="s">
        <v>86</v>
      </c>
      <c r="AH40" s="12" t="s">
        <v>86</v>
      </c>
      <c r="AI40" s="12" t="s">
        <v>86</v>
      </c>
      <c r="AJ40" s="12" t="s">
        <v>86</v>
      </c>
      <c r="AK40" s="12" t="s">
        <v>86</v>
      </c>
      <c r="AL40" s="12" t="s">
        <v>86</v>
      </c>
      <c r="AM40" s="12" t="s">
        <v>86</v>
      </c>
      <c r="AN40" s="22">
        <v>0</v>
      </c>
      <c r="AO40" s="21" t="s">
        <v>41</v>
      </c>
    </row>
    <row r="41" spans="1:95" s="15" customFormat="1" ht="90" customHeight="1">
      <c r="A41" s="55" t="s">
        <v>121</v>
      </c>
      <c r="B41" s="56" t="s">
        <v>119</v>
      </c>
      <c r="C41" s="5" t="s">
        <v>54</v>
      </c>
      <c r="D41" s="12" t="s">
        <v>41</v>
      </c>
      <c r="E41" s="12" t="s">
        <v>41</v>
      </c>
      <c r="F41" s="12" t="s">
        <v>41</v>
      </c>
      <c r="G41" s="12" t="s">
        <v>41</v>
      </c>
      <c r="H41" s="12" t="s">
        <v>86</v>
      </c>
      <c r="I41" s="12" t="s">
        <v>41</v>
      </c>
      <c r="J41" s="12" t="s">
        <v>86</v>
      </c>
      <c r="K41" s="32" t="s">
        <v>86</v>
      </c>
      <c r="L41" s="32" t="s">
        <v>86</v>
      </c>
      <c r="M41" s="32" t="s">
        <v>86</v>
      </c>
      <c r="N41" s="32" t="s">
        <v>86</v>
      </c>
      <c r="O41" s="32" t="s">
        <v>86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12" t="s">
        <v>86</v>
      </c>
      <c r="V41" s="12" t="s">
        <v>86</v>
      </c>
      <c r="W41" s="12" t="s">
        <v>86</v>
      </c>
      <c r="X41" s="12" t="s">
        <v>86</v>
      </c>
      <c r="Y41" s="12" t="s">
        <v>86</v>
      </c>
      <c r="Z41" s="12" t="s">
        <v>86</v>
      </c>
      <c r="AA41" s="12" t="s">
        <v>86</v>
      </c>
      <c r="AB41" s="12" t="s">
        <v>86</v>
      </c>
      <c r="AC41" s="12" t="s">
        <v>86</v>
      </c>
      <c r="AD41" s="12" t="s">
        <v>86</v>
      </c>
      <c r="AE41" s="12" t="s">
        <v>86</v>
      </c>
      <c r="AF41" s="12" t="s">
        <v>86</v>
      </c>
      <c r="AG41" s="12" t="s">
        <v>86</v>
      </c>
      <c r="AH41" s="12" t="s">
        <v>86</v>
      </c>
      <c r="AI41" s="12" t="s">
        <v>86</v>
      </c>
      <c r="AJ41" s="12" t="s">
        <v>86</v>
      </c>
      <c r="AK41" s="12" t="s">
        <v>86</v>
      </c>
      <c r="AL41" s="12" t="s">
        <v>86</v>
      </c>
      <c r="AM41" s="12" t="s">
        <v>86</v>
      </c>
      <c r="AN41" s="22">
        <v>0</v>
      </c>
      <c r="AO41" s="21" t="s">
        <v>41</v>
      </c>
    </row>
    <row r="42" spans="1:95" s="15" customFormat="1" ht="101.25" customHeight="1">
      <c r="A42" s="55" t="s">
        <v>121</v>
      </c>
      <c r="B42" s="56" t="s">
        <v>123</v>
      </c>
      <c r="C42" s="5" t="s">
        <v>54</v>
      </c>
      <c r="D42" s="12" t="s">
        <v>41</v>
      </c>
      <c r="E42" s="12" t="s">
        <v>41</v>
      </c>
      <c r="F42" s="12" t="s">
        <v>41</v>
      </c>
      <c r="G42" s="12" t="s">
        <v>41</v>
      </c>
      <c r="H42" s="12" t="s">
        <v>86</v>
      </c>
      <c r="I42" s="12" t="s">
        <v>41</v>
      </c>
      <c r="J42" s="12" t="s">
        <v>86</v>
      </c>
      <c r="K42" s="32" t="s">
        <v>86</v>
      </c>
      <c r="L42" s="32" t="s">
        <v>86</v>
      </c>
      <c r="M42" s="32" t="s">
        <v>86</v>
      </c>
      <c r="N42" s="32" t="s">
        <v>86</v>
      </c>
      <c r="O42" s="32" t="s">
        <v>86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12" t="s">
        <v>86</v>
      </c>
      <c r="V42" s="12" t="s">
        <v>86</v>
      </c>
      <c r="W42" s="12" t="s">
        <v>86</v>
      </c>
      <c r="X42" s="12" t="s">
        <v>86</v>
      </c>
      <c r="Y42" s="12" t="s">
        <v>86</v>
      </c>
      <c r="Z42" s="12" t="s">
        <v>86</v>
      </c>
      <c r="AA42" s="12" t="s">
        <v>86</v>
      </c>
      <c r="AB42" s="12" t="s">
        <v>86</v>
      </c>
      <c r="AC42" s="12" t="s">
        <v>86</v>
      </c>
      <c r="AD42" s="12" t="s">
        <v>86</v>
      </c>
      <c r="AE42" s="12" t="s">
        <v>86</v>
      </c>
      <c r="AF42" s="12" t="s">
        <v>86</v>
      </c>
      <c r="AG42" s="12" t="s">
        <v>86</v>
      </c>
      <c r="AH42" s="12" t="s">
        <v>86</v>
      </c>
      <c r="AI42" s="12" t="s">
        <v>86</v>
      </c>
      <c r="AJ42" s="12" t="s">
        <v>86</v>
      </c>
      <c r="AK42" s="12" t="s">
        <v>86</v>
      </c>
      <c r="AL42" s="12" t="s">
        <v>86</v>
      </c>
      <c r="AM42" s="12" t="s">
        <v>86</v>
      </c>
      <c r="AN42" s="22">
        <v>0</v>
      </c>
      <c r="AO42" s="21" t="s">
        <v>41</v>
      </c>
    </row>
    <row r="43" spans="1:95" s="15" customFormat="1" ht="84" customHeight="1">
      <c r="A43" s="55" t="s">
        <v>124</v>
      </c>
      <c r="B43" s="56" t="s">
        <v>125</v>
      </c>
      <c r="C43" s="5" t="s">
        <v>54</v>
      </c>
      <c r="D43" s="12" t="s">
        <v>41</v>
      </c>
      <c r="E43" s="12" t="s">
        <v>41</v>
      </c>
      <c r="F43" s="12" t="s">
        <v>41</v>
      </c>
      <c r="G43" s="12" t="s">
        <v>41</v>
      </c>
      <c r="H43" s="12" t="s">
        <v>86</v>
      </c>
      <c r="I43" s="12" t="s">
        <v>41</v>
      </c>
      <c r="J43" s="12" t="s">
        <v>86</v>
      </c>
      <c r="K43" s="32" t="s">
        <v>86</v>
      </c>
      <c r="L43" s="32" t="s">
        <v>86</v>
      </c>
      <c r="M43" s="32" t="s">
        <v>86</v>
      </c>
      <c r="N43" s="32" t="s">
        <v>86</v>
      </c>
      <c r="O43" s="32" t="s">
        <v>86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12" t="s">
        <v>86</v>
      </c>
      <c r="V43" s="12" t="s">
        <v>86</v>
      </c>
      <c r="W43" s="12" t="s">
        <v>86</v>
      </c>
      <c r="X43" s="12" t="s">
        <v>86</v>
      </c>
      <c r="Y43" s="12" t="s">
        <v>86</v>
      </c>
      <c r="Z43" s="12" t="s">
        <v>86</v>
      </c>
      <c r="AA43" s="12" t="s">
        <v>86</v>
      </c>
      <c r="AB43" s="12" t="s">
        <v>86</v>
      </c>
      <c r="AC43" s="12" t="s">
        <v>86</v>
      </c>
      <c r="AD43" s="12" t="s">
        <v>86</v>
      </c>
      <c r="AE43" s="12" t="s">
        <v>86</v>
      </c>
      <c r="AF43" s="12" t="s">
        <v>86</v>
      </c>
      <c r="AG43" s="12" t="s">
        <v>86</v>
      </c>
      <c r="AH43" s="12" t="s">
        <v>86</v>
      </c>
      <c r="AI43" s="12" t="s">
        <v>86</v>
      </c>
      <c r="AJ43" s="12" t="s">
        <v>86</v>
      </c>
      <c r="AK43" s="12" t="s">
        <v>86</v>
      </c>
      <c r="AL43" s="12" t="s">
        <v>86</v>
      </c>
      <c r="AM43" s="12" t="s">
        <v>86</v>
      </c>
      <c r="AN43" s="22">
        <v>0</v>
      </c>
      <c r="AO43" s="21" t="s">
        <v>41</v>
      </c>
    </row>
    <row r="44" spans="1:95" s="15" customFormat="1" ht="74.25" customHeight="1">
      <c r="A44" s="55" t="s">
        <v>126</v>
      </c>
      <c r="B44" s="56" t="s">
        <v>127</v>
      </c>
      <c r="C44" s="5" t="s">
        <v>54</v>
      </c>
      <c r="D44" s="12" t="s">
        <v>41</v>
      </c>
      <c r="E44" s="12" t="s">
        <v>41</v>
      </c>
      <c r="F44" s="12" t="s">
        <v>41</v>
      </c>
      <c r="G44" s="12" t="s">
        <v>41</v>
      </c>
      <c r="H44" s="12" t="s">
        <v>86</v>
      </c>
      <c r="I44" s="12" t="s">
        <v>41</v>
      </c>
      <c r="J44" s="12" t="s">
        <v>86</v>
      </c>
      <c r="K44" s="32" t="s">
        <v>86</v>
      </c>
      <c r="L44" s="32" t="s">
        <v>86</v>
      </c>
      <c r="M44" s="32" t="s">
        <v>86</v>
      </c>
      <c r="N44" s="32" t="s">
        <v>86</v>
      </c>
      <c r="O44" s="32" t="s">
        <v>86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12" t="s">
        <v>86</v>
      </c>
      <c r="V44" s="12" t="s">
        <v>86</v>
      </c>
      <c r="W44" s="12" t="s">
        <v>86</v>
      </c>
      <c r="X44" s="12" t="s">
        <v>86</v>
      </c>
      <c r="Y44" s="12" t="s">
        <v>86</v>
      </c>
      <c r="Z44" s="12" t="s">
        <v>86</v>
      </c>
      <c r="AA44" s="12" t="s">
        <v>86</v>
      </c>
      <c r="AB44" s="12" t="s">
        <v>86</v>
      </c>
      <c r="AC44" s="12" t="s">
        <v>86</v>
      </c>
      <c r="AD44" s="12" t="s">
        <v>86</v>
      </c>
      <c r="AE44" s="12" t="s">
        <v>86</v>
      </c>
      <c r="AF44" s="12" t="s">
        <v>86</v>
      </c>
      <c r="AG44" s="12" t="s">
        <v>86</v>
      </c>
      <c r="AH44" s="12" t="s">
        <v>86</v>
      </c>
      <c r="AI44" s="12" t="s">
        <v>86</v>
      </c>
      <c r="AJ44" s="12" t="s">
        <v>86</v>
      </c>
      <c r="AK44" s="12" t="s">
        <v>86</v>
      </c>
      <c r="AL44" s="12" t="s">
        <v>86</v>
      </c>
      <c r="AM44" s="12" t="s">
        <v>86</v>
      </c>
      <c r="AN44" s="22">
        <v>0</v>
      </c>
      <c r="AO44" s="21" t="s">
        <v>41</v>
      </c>
    </row>
    <row r="45" spans="1:95" s="15" customFormat="1" ht="85.5" customHeight="1">
      <c r="A45" s="55" t="s">
        <v>128</v>
      </c>
      <c r="B45" s="56" t="s">
        <v>129</v>
      </c>
      <c r="C45" s="5" t="s">
        <v>54</v>
      </c>
      <c r="D45" s="12" t="s">
        <v>41</v>
      </c>
      <c r="E45" s="12" t="s">
        <v>41</v>
      </c>
      <c r="F45" s="12" t="s">
        <v>41</v>
      </c>
      <c r="G45" s="12" t="s">
        <v>41</v>
      </c>
      <c r="H45" s="12" t="s">
        <v>86</v>
      </c>
      <c r="I45" s="12" t="s">
        <v>41</v>
      </c>
      <c r="J45" s="12" t="s">
        <v>86</v>
      </c>
      <c r="K45" s="32" t="s">
        <v>86</v>
      </c>
      <c r="L45" s="32" t="s">
        <v>86</v>
      </c>
      <c r="M45" s="32" t="s">
        <v>86</v>
      </c>
      <c r="N45" s="32" t="s">
        <v>86</v>
      </c>
      <c r="O45" s="32" t="s">
        <v>86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12" t="s">
        <v>86</v>
      </c>
      <c r="V45" s="12" t="s">
        <v>86</v>
      </c>
      <c r="W45" s="12" t="s">
        <v>86</v>
      </c>
      <c r="X45" s="12" t="s">
        <v>86</v>
      </c>
      <c r="Y45" s="12" t="s">
        <v>86</v>
      </c>
      <c r="Z45" s="12" t="s">
        <v>86</v>
      </c>
      <c r="AA45" s="12" t="s">
        <v>86</v>
      </c>
      <c r="AB45" s="12" t="s">
        <v>86</v>
      </c>
      <c r="AC45" s="12" t="s">
        <v>86</v>
      </c>
      <c r="AD45" s="12" t="s">
        <v>86</v>
      </c>
      <c r="AE45" s="12" t="s">
        <v>86</v>
      </c>
      <c r="AF45" s="12" t="s">
        <v>86</v>
      </c>
      <c r="AG45" s="12" t="s">
        <v>86</v>
      </c>
      <c r="AH45" s="12" t="s">
        <v>86</v>
      </c>
      <c r="AI45" s="12" t="s">
        <v>86</v>
      </c>
      <c r="AJ45" s="12" t="s">
        <v>86</v>
      </c>
      <c r="AK45" s="12" t="s">
        <v>86</v>
      </c>
      <c r="AL45" s="12" t="s">
        <v>86</v>
      </c>
      <c r="AM45" s="12" t="s">
        <v>86</v>
      </c>
      <c r="AN45" s="22">
        <v>0</v>
      </c>
      <c r="AO45" s="21" t="s">
        <v>41</v>
      </c>
    </row>
    <row r="46" spans="1:95" s="2" customFormat="1" ht="47.25">
      <c r="A46" s="4" t="s">
        <v>34</v>
      </c>
      <c r="B46" s="53" t="s">
        <v>53</v>
      </c>
      <c r="C46" s="3" t="s">
        <v>54</v>
      </c>
      <c r="D46" s="39" t="s">
        <v>191</v>
      </c>
      <c r="E46" s="39">
        <v>2020</v>
      </c>
      <c r="F46" s="39">
        <v>2024</v>
      </c>
      <c r="G46" s="39">
        <v>2024</v>
      </c>
      <c r="H46" s="35">
        <f>H47+H62+H74</f>
        <v>2.08</v>
      </c>
      <c r="I46" s="35">
        <f>I47+I62+I74</f>
        <v>1.9943482300000002</v>
      </c>
      <c r="J46" s="39">
        <v>0</v>
      </c>
      <c r="K46" s="35">
        <f>K47+K62+K74</f>
        <v>15.986232166666669</v>
      </c>
      <c r="L46" s="35">
        <f>L47+L62+L74</f>
        <v>1.4532938333333334</v>
      </c>
      <c r="M46" s="35">
        <f>M47+M62+M74</f>
        <v>14.532938333333334</v>
      </c>
      <c r="N46" s="35">
        <f>N47+N62+N74</f>
        <v>0</v>
      </c>
      <c r="O46" s="35">
        <f>O47+O62+O74</f>
        <v>0</v>
      </c>
      <c r="P46" s="35">
        <f>P47+P62+P74+0.01</f>
        <v>15.988987695</v>
      </c>
      <c r="Q46" s="35">
        <f>Q47+Q62+Q74+0.01</f>
        <v>1.4324693116666669</v>
      </c>
      <c r="R46" s="35">
        <f>R47+R62+R74</f>
        <v>14.556518383333335</v>
      </c>
      <c r="S46" s="35">
        <f t="shared" ref="S46:T46" si="1">S47+S62+S74</f>
        <v>0</v>
      </c>
      <c r="T46" s="35">
        <f t="shared" si="1"/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35">
        <f>AC47+AC62+AC74</f>
        <v>2.4676859166666665</v>
      </c>
      <c r="AD46" s="37">
        <f>AD47+AD62+AD74</f>
        <v>2.0249999999999999</v>
      </c>
      <c r="AE46" s="35">
        <f>AE47+AE62+AE74</f>
        <v>3.305331666666667</v>
      </c>
      <c r="AF46" s="37">
        <f>AF62</f>
        <v>3.1829999999999998</v>
      </c>
      <c r="AG46" s="42">
        <f>AG47+AG62+AG74</f>
        <v>3.2931900833333336</v>
      </c>
      <c r="AH46" s="42">
        <f>AH62</f>
        <v>3.2919999999999998</v>
      </c>
      <c r="AI46" s="35">
        <f>AI47+AI62+AI74</f>
        <v>3.71</v>
      </c>
      <c r="AJ46" s="35">
        <f>AJ62</f>
        <v>3.71</v>
      </c>
      <c r="AK46" s="35">
        <f>AK47+AK62+AK74</f>
        <v>3.2121410000000004</v>
      </c>
      <c r="AL46" s="40">
        <f>AL47+AL62</f>
        <v>3.2144466949999999</v>
      </c>
      <c r="AM46" s="35">
        <f>AM47+AM62+AM74</f>
        <v>15.988348666666669</v>
      </c>
      <c r="AN46" s="35">
        <f>AN47+AN62+AN74</f>
        <v>15.990654361666667</v>
      </c>
      <c r="AO46" s="21" t="s">
        <v>41</v>
      </c>
    </row>
    <row r="47" spans="1:95" s="2" customFormat="1" ht="94.5">
      <c r="A47" s="4" t="s">
        <v>35</v>
      </c>
      <c r="B47" s="53" t="s">
        <v>64</v>
      </c>
      <c r="C47" s="3" t="s">
        <v>54</v>
      </c>
      <c r="D47" s="39" t="s">
        <v>191</v>
      </c>
      <c r="E47" s="39">
        <v>2020</v>
      </c>
      <c r="F47" s="39">
        <v>2024</v>
      </c>
      <c r="G47" s="39">
        <v>2024</v>
      </c>
      <c r="H47" s="39">
        <f>H49</f>
        <v>0.05</v>
      </c>
      <c r="I47" s="35">
        <f>I48</f>
        <v>0.10773743999999998</v>
      </c>
      <c r="J47" s="39">
        <v>0</v>
      </c>
      <c r="K47" s="35">
        <f>K49</f>
        <v>0.348997</v>
      </c>
      <c r="L47" s="35">
        <f>L49</f>
        <v>3.1726999999999998E-2</v>
      </c>
      <c r="M47" s="35">
        <f t="shared" ref="M47:O47" si="2">M49</f>
        <v>0.31727</v>
      </c>
      <c r="N47" s="35">
        <f t="shared" si="2"/>
        <v>0</v>
      </c>
      <c r="O47" s="35">
        <f t="shared" si="2"/>
        <v>0</v>
      </c>
      <c r="P47" s="35">
        <f>P48</f>
        <v>0.89102841999999982</v>
      </c>
      <c r="Q47" s="35">
        <f>Q48</f>
        <v>7.1877419999999997E-2</v>
      </c>
      <c r="R47" s="35">
        <f>R48</f>
        <v>0.81915100000000007</v>
      </c>
      <c r="S47" s="24">
        <v>0</v>
      </c>
      <c r="T47" s="24">
        <v>0</v>
      </c>
      <c r="U47" s="48">
        <v>0</v>
      </c>
      <c r="V47" s="48">
        <v>0</v>
      </c>
      <c r="W47" s="48">
        <v>0</v>
      </c>
      <c r="X47" s="48">
        <v>0</v>
      </c>
      <c r="Y47" s="48">
        <v>0</v>
      </c>
      <c r="Z47" s="48">
        <v>0</v>
      </c>
      <c r="AA47" s="48">
        <v>0</v>
      </c>
      <c r="AB47" s="48">
        <v>0</v>
      </c>
      <c r="AC47" s="35">
        <f>AC49</f>
        <v>0.348997</v>
      </c>
      <c r="AD47" s="37">
        <f>AD48</f>
        <v>0.47799999999999998</v>
      </c>
      <c r="AE47" s="48">
        <f>AE49</f>
        <v>0</v>
      </c>
      <c r="AF47" s="5">
        <v>0</v>
      </c>
      <c r="AG47" s="48">
        <v>0</v>
      </c>
      <c r="AH47" s="5">
        <v>0</v>
      </c>
      <c r="AI47" s="48">
        <v>0</v>
      </c>
      <c r="AJ47" s="48">
        <v>0</v>
      </c>
      <c r="AK47" s="48">
        <v>0</v>
      </c>
      <c r="AL47" s="40">
        <f>AL48</f>
        <v>0.54203141999999993</v>
      </c>
      <c r="AM47" s="35">
        <f>AM49</f>
        <v>0.348997</v>
      </c>
      <c r="AN47" s="35">
        <f>AN48</f>
        <v>0.89102841999999982</v>
      </c>
      <c r="AO47" s="21" t="s">
        <v>41</v>
      </c>
    </row>
    <row r="48" spans="1:95" s="70" customFormat="1" ht="47.25">
      <c r="A48" s="45" t="s">
        <v>38</v>
      </c>
      <c r="B48" s="59" t="s">
        <v>169</v>
      </c>
      <c r="C48" s="45" t="s">
        <v>54</v>
      </c>
      <c r="D48" s="45" t="s">
        <v>191</v>
      </c>
      <c r="E48" s="39">
        <v>2020</v>
      </c>
      <c r="F48" s="39">
        <v>2024</v>
      </c>
      <c r="G48" s="4">
        <v>2024</v>
      </c>
      <c r="H48" s="36">
        <f>H49</f>
        <v>0.05</v>
      </c>
      <c r="I48" s="36">
        <f>I49+I50+I51+I52+I53+I54+I55+I56+I57+I58+I59+I60</f>
        <v>0.10773743999999998</v>
      </c>
      <c r="J48" s="60">
        <v>0</v>
      </c>
      <c r="K48" s="36">
        <f>K49</f>
        <v>0.348997</v>
      </c>
      <c r="L48" s="36">
        <f>L49</f>
        <v>3.1726999999999998E-2</v>
      </c>
      <c r="M48" s="61">
        <f>M49</f>
        <v>0.31727</v>
      </c>
      <c r="N48" s="36">
        <f>N49</f>
        <v>0</v>
      </c>
      <c r="O48" s="32">
        <f>O49</f>
        <v>0</v>
      </c>
      <c r="P48" s="36">
        <f>P49+P50+P51+P52+P53+P54+P55+P56+P57+P58+P59+P60</f>
        <v>0.89102841999999982</v>
      </c>
      <c r="Q48" s="36">
        <f t="shared" ref="Q48:T48" si="3">Q49+Q50+Q51+Q52+Q53+Q54+Q55+Q56+Q57+Q58+Q59+Q60</f>
        <v>7.1877419999999997E-2</v>
      </c>
      <c r="R48" s="36">
        <f t="shared" si="3"/>
        <v>0.81915100000000007</v>
      </c>
      <c r="S48" s="24">
        <f t="shared" si="3"/>
        <v>0</v>
      </c>
      <c r="T48" s="24">
        <f t="shared" si="3"/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5">
        <f>AC49</f>
        <v>0.348997</v>
      </c>
      <c r="AD48" s="38">
        <f t="shared" ref="AD48" si="4">AD49</f>
        <v>0.47799999999999998</v>
      </c>
      <c r="AE48" s="62">
        <f>AE49</f>
        <v>0</v>
      </c>
      <c r="AF48" s="5">
        <v>0</v>
      </c>
      <c r="AG48" s="62">
        <v>0</v>
      </c>
      <c r="AH48" s="5">
        <v>0</v>
      </c>
      <c r="AI48" s="62">
        <v>0</v>
      </c>
      <c r="AJ48" s="62">
        <v>0</v>
      </c>
      <c r="AK48" s="62">
        <v>0</v>
      </c>
      <c r="AL48" s="45">
        <f>AL50+AL51+AL52+AL53+AL54+AL55+AL56+AL57+AL58+AL59+AL60</f>
        <v>0.54203141999999993</v>
      </c>
      <c r="AM48" s="62">
        <f>AM49</f>
        <v>0.348997</v>
      </c>
      <c r="AN48" s="36">
        <f>AN49+AN50+AN51+AN52+AN53+AN54+AN55+AN56+AN57+AN58+AN59+AN60+AN61</f>
        <v>0.89102841999999982</v>
      </c>
      <c r="AO48" s="21" t="s">
        <v>41</v>
      </c>
      <c r="AP48" s="63"/>
      <c r="AQ48" s="64"/>
      <c r="AR48" s="63"/>
      <c r="AS48" s="63"/>
      <c r="AT48" s="63"/>
      <c r="AU48" s="63"/>
      <c r="AV48" s="63"/>
      <c r="AW48" s="65"/>
      <c r="AX48" s="66"/>
      <c r="AY48" s="66"/>
      <c r="AZ48" s="67"/>
      <c r="BA48" s="67"/>
      <c r="BB48" s="67"/>
      <c r="BC48" s="67"/>
      <c r="BD48" s="65"/>
      <c r="BE48" s="65"/>
      <c r="BF48" s="67"/>
      <c r="BG48" s="65"/>
      <c r="BH48" s="66"/>
      <c r="BI48" s="66"/>
      <c r="BJ48" s="66"/>
      <c r="BK48" s="66"/>
      <c r="BL48" s="66"/>
      <c r="BM48" s="65"/>
      <c r="BN48" s="65"/>
      <c r="BO48" s="65"/>
      <c r="BP48" s="65"/>
      <c r="BQ48" s="65"/>
      <c r="BR48" s="68"/>
      <c r="BS48" s="68"/>
      <c r="BT48" s="68"/>
      <c r="BU48" s="68"/>
      <c r="BV48" s="68"/>
      <c r="BW48" s="67"/>
      <c r="BX48" s="65"/>
      <c r="BY48" s="65"/>
      <c r="BZ48" s="66"/>
      <c r="CA48" s="65"/>
      <c r="CB48" s="63"/>
      <c r="CC48" s="63"/>
      <c r="CD48" s="63"/>
      <c r="CE48" s="63"/>
      <c r="CF48" s="63"/>
      <c r="CG48" s="69"/>
      <c r="CH48" s="63"/>
      <c r="CI48" s="63"/>
      <c r="CJ48" s="69"/>
      <c r="CK48" s="63"/>
      <c r="CL48" s="69"/>
      <c r="CM48" s="63"/>
      <c r="CN48" s="63"/>
      <c r="CO48" s="69"/>
      <c r="CP48" s="63"/>
      <c r="CQ48" s="69"/>
    </row>
    <row r="49" spans="1:41" s="2" customFormat="1" ht="60">
      <c r="A49" s="71" t="s">
        <v>38</v>
      </c>
      <c r="B49" s="72" t="s">
        <v>51</v>
      </c>
      <c r="C49" s="5" t="s">
        <v>55</v>
      </c>
      <c r="D49" s="30" t="s">
        <v>192</v>
      </c>
      <c r="E49" s="30">
        <v>2020</v>
      </c>
      <c r="F49" s="30">
        <v>2020</v>
      </c>
      <c r="G49" s="30" t="s">
        <v>41</v>
      </c>
      <c r="H49" s="21">
        <f>ROUND(((44477.1+9940.57)/1.2/1000000),2)</f>
        <v>0.05</v>
      </c>
      <c r="I49" s="21">
        <f>H49</f>
        <v>0.05</v>
      </c>
      <c r="J49" s="30">
        <v>0</v>
      </c>
      <c r="K49" s="21">
        <f>L49+M49+N49+O49</f>
        <v>0.348997</v>
      </c>
      <c r="L49" s="21">
        <f>38072.4/1000000/1.2</f>
        <v>3.1726999999999998E-2</v>
      </c>
      <c r="M49" s="21">
        <f>380724/1000000/1.2</f>
        <v>0.31727</v>
      </c>
      <c r="N49" s="21">
        <v>0</v>
      </c>
      <c r="O49" s="21">
        <v>0</v>
      </c>
      <c r="P49" s="21">
        <f t="shared" ref="P49:P60" si="5">Q49+R49</f>
        <v>0.348997</v>
      </c>
      <c r="Q49" s="21">
        <f>L49</f>
        <v>3.1726999999999998E-2</v>
      </c>
      <c r="R49" s="21">
        <f>M49</f>
        <v>0.31727</v>
      </c>
      <c r="S49" s="22">
        <v>0</v>
      </c>
      <c r="T49" s="22">
        <v>0</v>
      </c>
      <c r="U49" s="23">
        <v>0</v>
      </c>
      <c r="V49" s="23">
        <v>0</v>
      </c>
      <c r="W49" s="23">
        <v>0</v>
      </c>
      <c r="X49" s="23">
        <v>0</v>
      </c>
      <c r="Y49" s="23">
        <v>0</v>
      </c>
      <c r="Z49" s="23">
        <v>0</v>
      </c>
      <c r="AA49" s="23">
        <v>0</v>
      </c>
      <c r="AB49" s="23">
        <v>0</v>
      </c>
      <c r="AC49" s="21">
        <f>K49</f>
        <v>0.348997</v>
      </c>
      <c r="AD49" s="30">
        <v>0.47799999999999998</v>
      </c>
      <c r="AE49" s="23">
        <v>0</v>
      </c>
      <c r="AF49" s="5">
        <v>0</v>
      </c>
      <c r="AG49" s="23">
        <v>0</v>
      </c>
      <c r="AH49" s="5">
        <v>0</v>
      </c>
      <c r="AI49" s="23">
        <v>0</v>
      </c>
      <c r="AJ49" s="23">
        <v>0</v>
      </c>
      <c r="AK49" s="23">
        <v>0</v>
      </c>
      <c r="AL49" s="30">
        <v>0</v>
      </c>
      <c r="AM49" s="21">
        <f>AC49</f>
        <v>0.348997</v>
      </c>
      <c r="AN49" s="32">
        <f t="shared" ref="AN49:AN59" si="6">AL49+AI49+AG49+AE49+AC49</f>
        <v>0.348997</v>
      </c>
      <c r="AO49" s="21" t="s">
        <v>41</v>
      </c>
    </row>
    <row r="50" spans="1:41" s="16" customFormat="1" ht="59.25" customHeight="1">
      <c r="A50" s="73" t="s">
        <v>38</v>
      </c>
      <c r="B50" s="34" t="s">
        <v>193</v>
      </c>
      <c r="C50" s="41" t="s">
        <v>177</v>
      </c>
      <c r="D50" s="30" t="s">
        <v>69</v>
      </c>
      <c r="E50" s="30">
        <v>2024</v>
      </c>
      <c r="F50" s="30" t="s">
        <v>41</v>
      </c>
      <c r="G50" s="30">
        <v>2024</v>
      </c>
      <c r="H50" s="32" t="s">
        <v>86</v>
      </c>
      <c r="I50" s="33">
        <v>8.7726000000000002E-3</v>
      </c>
      <c r="J50" s="12" t="s">
        <v>86</v>
      </c>
      <c r="K50" s="32" t="s">
        <v>86</v>
      </c>
      <c r="L50" s="32" t="s">
        <v>86</v>
      </c>
      <c r="M50" s="32" t="s">
        <v>86</v>
      </c>
      <c r="N50" s="32" t="s">
        <v>86</v>
      </c>
      <c r="O50" s="32" t="s">
        <v>86</v>
      </c>
      <c r="P50" s="32">
        <f t="shared" si="5"/>
        <v>8.250658000000001E-2</v>
      </c>
      <c r="Q50" s="33">
        <v>6.1115800000000001E-3</v>
      </c>
      <c r="R50" s="32">
        <v>7.6395000000000005E-2</v>
      </c>
      <c r="S50" s="22">
        <v>0</v>
      </c>
      <c r="T50" s="22">
        <v>0</v>
      </c>
      <c r="U50" s="22">
        <v>0</v>
      </c>
      <c r="V50" s="22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12" t="s">
        <v>86</v>
      </c>
      <c r="AD50" s="30">
        <v>0</v>
      </c>
      <c r="AE50" s="12" t="s">
        <v>86</v>
      </c>
      <c r="AF50" s="5">
        <v>0</v>
      </c>
      <c r="AG50" s="12" t="s">
        <v>86</v>
      </c>
      <c r="AH50" s="5">
        <v>0</v>
      </c>
      <c r="AI50" s="12" t="s">
        <v>86</v>
      </c>
      <c r="AJ50" s="12" t="s">
        <v>86</v>
      </c>
      <c r="AK50" s="12" t="s">
        <v>86</v>
      </c>
      <c r="AL50" s="32">
        <f t="shared" ref="AL50:AL60" si="7">P50</f>
        <v>8.250658000000001E-2</v>
      </c>
      <c r="AM50" s="12" t="s">
        <v>86</v>
      </c>
      <c r="AN50" s="32">
        <f t="shared" si="6"/>
        <v>8.250658000000001E-2</v>
      </c>
      <c r="AO50" s="21" t="s">
        <v>41</v>
      </c>
    </row>
    <row r="51" spans="1:41" s="16" customFormat="1" ht="59.25" customHeight="1">
      <c r="A51" s="73" t="s">
        <v>38</v>
      </c>
      <c r="B51" s="34" t="s">
        <v>194</v>
      </c>
      <c r="C51" s="41" t="s">
        <v>178</v>
      </c>
      <c r="D51" s="30" t="s">
        <v>69</v>
      </c>
      <c r="E51" s="30">
        <v>2024</v>
      </c>
      <c r="F51" s="30" t="s">
        <v>41</v>
      </c>
      <c r="G51" s="30">
        <v>2024</v>
      </c>
      <c r="H51" s="32" t="s">
        <v>86</v>
      </c>
      <c r="I51" s="33">
        <v>5.9361199999999996E-3</v>
      </c>
      <c r="J51" s="12" t="s">
        <v>86</v>
      </c>
      <c r="K51" s="32" t="s">
        <v>86</v>
      </c>
      <c r="L51" s="32" t="s">
        <v>86</v>
      </c>
      <c r="M51" s="32" t="s">
        <v>86</v>
      </c>
      <c r="N51" s="32" t="s">
        <v>86</v>
      </c>
      <c r="O51" s="32" t="s">
        <v>86</v>
      </c>
      <c r="P51" s="32">
        <f t="shared" si="5"/>
        <v>5.1319440000000001E-2</v>
      </c>
      <c r="Q51" s="33">
        <v>3.8014400000000001E-3</v>
      </c>
      <c r="R51" s="32">
        <v>4.7517999999999998E-2</v>
      </c>
      <c r="S51" s="22">
        <v>0</v>
      </c>
      <c r="T51" s="22">
        <v>0</v>
      </c>
      <c r="U51" s="22">
        <v>0</v>
      </c>
      <c r="V51" s="22">
        <v>0</v>
      </c>
      <c r="W51" s="23">
        <v>0</v>
      </c>
      <c r="X51" s="23">
        <v>0</v>
      </c>
      <c r="Y51" s="23">
        <v>0</v>
      </c>
      <c r="Z51" s="23">
        <v>0</v>
      </c>
      <c r="AA51" s="23">
        <v>0</v>
      </c>
      <c r="AB51" s="23">
        <v>0</v>
      </c>
      <c r="AC51" s="12" t="s">
        <v>86</v>
      </c>
      <c r="AD51" s="30">
        <v>0</v>
      </c>
      <c r="AE51" s="12" t="s">
        <v>86</v>
      </c>
      <c r="AF51" s="5">
        <v>0</v>
      </c>
      <c r="AG51" s="12" t="s">
        <v>86</v>
      </c>
      <c r="AH51" s="5">
        <v>0</v>
      </c>
      <c r="AI51" s="12" t="s">
        <v>86</v>
      </c>
      <c r="AJ51" s="12" t="s">
        <v>86</v>
      </c>
      <c r="AK51" s="12" t="s">
        <v>86</v>
      </c>
      <c r="AL51" s="32">
        <f t="shared" si="7"/>
        <v>5.1319440000000001E-2</v>
      </c>
      <c r="AM51" s="12" t="s">
        <v>86</v>
      </c>
      <c r="AN51" s="32">
        <f t="shared" si="6"/>
        <v>5.1319440000000001E-2</v>
      </c>
      <c r="AO51" s="21" t="s">
        <v>41</v>
      </c>
    </row>
    <row r="52" spans="1:41" s="16" customFormat="1" ht="59.25" customHeight="1">
      <c r="A52" s="73" t="s">
        <v>38</v>
      </c>
      <c r="B52" s="34" t="s">
        <v>195</v>
      </c>
      <c r="C52" s="41" t="s">
        <v>179</v>
      </c>
      <c r="D52" s="30" t="s">
        <v>69</v>
      </c>
      <c r="E52" s="30">
        <v>2024</v>
      </c>
      <c r="F52" s="30" t="s">
        <v>41</v>
      </c>
      <c r="G52" s="30">
        <v>2024</v>
      </c>
      <c r="H52" s="32" t="s">
        <v>86</v>
      </c>
      <c r="I52" s="33">
        <v>8.7726000000000002E-3</v>
      </c>
      <c r="J52" s="12" t="s">
        <v>86</v>
      </c>
      <c r="K52" s="32" t="s">
        <v>86</v>
      </c>
      <c r="L52" s="32" t="s">
        <v>86</v>
      </c>
      <c r="M52" s="32" t="s">
        <v>86</v>
      </c>
      <c r="N52" s="32" t="s">
        <v>86</v>
      </c>
      <c r="O52" s="32" t="s">
        <v>86</v>
      </c>
      <c r="P52" s="32">
        <f t="shared" si="5"/>
        <v>8.250658000000001E-2</v>
      </c>
      <c r="Q52" s="33">
        <v>6.1115800000000001E-3</v>
      </c>
      <c r="R52" s="32">
        <v>7.6395000000000005E-2</v>
      </c>
      <c r="S52" s="22">
        <v>0</v>
      </c>
      <c r="T52" s="22">
        <v>0</v>
      </c>
      <c r="U52" s="22">
        <v>0</v>
      </c>
      <c r="V52" s="22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12" t="s">
        <v>86</v>
      </c>
      <c r="AD52" s="30">
        <v>0</v>
      </c>
      <c r="AE52" s="12" t="s">
        <v>86</v>
      </c>
      <c r="AF52" s="5">
        <v>0</v>
      </c>
      <c r="AG52" s="12" t="s">
        <v>86</v>
      </c>
      <c r="AH52" s="5">
        <v>0</v>
      </c>
      <c r="AI52" s="12" t="s">
        <v>86</v>
      </c>
      <c r="AJ52" s="12" t="s">
        <v>86</v>
      </c>
      <c r="AK52" s="12" t="s">
        <v>86</v>
      </c>
      <c r="AL52" s="32">
        <f t="shared" si="7"/>
        <v>8.250658000000001E-2</v>
      </c>
      <c r="AM52" s="12" t="s">
        <v>86</v>
      </c>
      <c r="AN52" s="32">
        <f t="shared" si="6"/>
        <v>8.250658000000001E-2</v>
      </c>
      <c r="AO52" s="21" t="s">
        <v>41</v>
      </c>
    </row>
    <row r="53" spans="1:41" s="16" customFormat="1" ht="59.25" customHeight="1">
      <c r="A53" s="73" t="s">
        <v>38</v>
      </c>
      <c r="B53" s="34" t="s">
        <v>196</v>
      </c>
      <c r="C53" s="41" t="s">
        <v>180</v>
      </c>
      <c r="D53" s="30" t="s">
        <v>69</v>
      </c>
      <c r="E53" s="30">
        <v>2024</v>
      </c>
      <c r="F53" s="30" t="s">
        <v>41</v>
      </c>
      <c r="G53" s="30">
        <v>2024</v>
      </c>
      <c r="H53" s="32" t="s">
        <v>86</v>
      </c>
      <c r="I53" s="33">
        <v>3.2579000000000002E-3</v>
      </c>
      <c r="J53" s="12" t="s">
        <v>86</v>
      </c>
      <c r="K53" s="32" t="s">
        <v>86</v>
      </c>
      <c r="L53" s="32" t="s">
        <v>86</v>
      </c>
      <c r="M53" s="32" t="s">
        <v>86</v>
      </c>
      <c r="N53" s="32" t="s">
        <v>86</v>
      </c>
      <c r="O53" s="32" t="s">
        <v>86</v>
      </c>
      <c r="P53" s="32">
        <f t="shared" si="5"/>
        <v>3.1978800000000002E-2</v>
      </c>
      <c r="Q53" s="33">
        <v>2.3687999999999999E-3</v>
      </c>
      <c r="R53" s="32">
        <f>0.02961</f>
        <v>2.9610000000000001E-2</v>
      </c>
      <c r="S53" s="22">
        <v>0</v>
      </c>
      <c r="T53" s="22">
        <v>0</v>
      </c>
      <c r="U53" s="22">
        <v>0</v>
      </c>
      <c r="V53" s="22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12" t="s">
        <v>86</v>
      </c>
      <c r="AD53" s="30">
        <v>0</v>
      </c>
      <c r="AE53" s="12" t="s">
        <v>86</v>
      </c>
      <c r="AF53" s="5">
        <v>0</v>
      </c>
      <c r="AG53" s="12" t="s">
        <v>86</v>
      </c>
      <c r="AH53" s="5">
        <v>0</v>
      </c>
      <c r="AI53" s="12" t="s">
        <v>86</v>
      </c>
      <c r="AJ53" s="12" t="s">
        <v>86</v>
      </c>
      <c r="AK53" s="12" t="s">
        <v>86</v>
      </c>
      <c r="AL53" s="32">
        <f t="shared" si="7"/>
        <v>3.1978800000000002E-2</v>
      </c>
      <c r="AM53" s="12" t="s">
        <v>86</v>
      </c>
      <c r="AN53" s="32">
        <f t="shared" si="6"/>
        <v>3.1978800000000002E-2</v>
      </c>
      <c r="AO53" s="21" t="s">
        <v>41</v>
      </c>
    </row>
    <row r="54" spans="1:41" s="16" customFormat="1" ht="59.25" customHeight="1">
      <c r="A54" s="73" t="s">
        <v>38</v>
      </c>
      <c r="B54" s="34" t="s">
        <v>197</v>
      </c>
      <c r="C54" s="41" t="s">
        <v>181</v>
      </c>
      <c r="D54" s="30" t="s">
        <v>69</v>
      </c>
      <c r="E54" s="30">
        <v>2024</v>
      </c>
      <c r="F54" s="30" t="s">
        <v>41</v>
      </c>
      <c r="G54" s="30">
        <v>2024</v>
      </c>
      <c r="H54" s="32" t="s">
        <v>86</v>
      </c>
      <c r="I54" s="33">
        <v>3.2579000000000002E-3</v>
      </c>
      <c r="J54" s="12" t="s">
        <v>86</v>
      </c>
      <c r="K54" s="32" t="s">
        <v>86</v>
      </c>
      <c r="L54" s="32" t="s">
        <v>86</v>
      </c>
      <c r="M54" s="32" t="s">
        <v>86</v>
      </c>
      <c r="N54" s="32" t="s">
        <v>86</v>
      </c>
      <c r="O54" s="32" t="s">
        <v>86</v>
      </c>
      <c r="P54" s="32">
        <f t="shared" si="5"/>
        <v>3.1978800000000002E-2</v>
      </c>
      <c r="Q54" s="33">
        <v>2.3687999999999999E-3</v>
      </c>
      <c r="R54" s="32">
        <v>2.9610000000000001E-2</v>
      </c>
      <c r="S54" s="22">
        <v>0</v>
      </c>
      <c r="T54" s="22">
        <v>0</v>
      </c>
      <c r="U54" s="22">
        <v>0</v>
      </c>
      <c r="V54" s="22">
        <v>0</v>
      </c>
      <c r="W54" s="23">
        <v>0</v>
      </c>
      <c r="X54" s="23">
        <v>0</v>
      </c>
      <c r="Y54" s="23">
        <v>0</v>
      </c>
      <c r="Z54" s="23">
        <v>0</v>
      </c>
      <c r="AA54" s="23">
        <v>0</v>
      </c>
      <c r="AB54" s="23">
        <v>0</v>
      </c>
      <c r="AC54" s="12" t="s">
        <v>86</v>
      </c>
      <c r="AD54" s="30">
        <v>0</v>
      </c>
      <c r="AE54" s="12" t="s">
        <v>86</v>
      </c>
      <c r="AF54" s="5">
        <v>0</v>
      </c>
      <c r="AG54" s="12" t="s">
        <v>86</v>
      </c>
      <c r="AH54" s="5">
        <v>0</v>
      </c>
      <c r="AI54" s="12" t="s">
        <v>86</v>
      </c>
      <c r="AJ54" s="12" t="s">
        <v>86</v>
      </c>
      <c r="AK54" s="12" t="s">
        <v>86</v>
      </c>
      <c r="AL54" s="32">
        <f t="shared" si="7"/>
        <v>3.1978800000000002E-2</v>
      </c>
      <c r="AM54" s="12" t="s">
        <v>86</v>
      </c>
      <c r="AN54" s="32">
        <f t="shared" si="6"/>
        <v>3.1978800000000002E-2</v>
      </c>
      <c r="AO54" s="21" t="s">
        <v>41</v>
      </c>
    </row>
    <row r="55" spans="1:41" s="16" customFormat="1" ht="59.25" customHeight="1">
      <c r="A55" s="73" t="s">
        <v>38</v>
      </c>
      <c r="B55" s="34" t="s">
        <v>198</v>
      </c>
      <c r="C55" s="41" t="s">
        <v>182</v>
      </c>
      <c r="D55" s="30" t="s">
        <v>69</v>
      </c>
      <c r="E55" s="30">
        <v>2024</v>
      </c>
      <c r="F55" s="30" t="s">
        <v>41</v>
      </c>
      <c r="G55" s="30">
        <v>2024</v>
      </c>
      <c r="H55" s="32" t="s">
        <v>86</v>
      </c>
      <c r="I55" s="33">
        <v>3.2579000000000002E-3</v>
      </c>
      <c r="J55" s="12" t="s">
        <v>86</v>
      </c>
      <c r="K55" s="32" t="s">
        <v>86</v>
      </c>
      <c r="L55" s="32" t="s">
        <v>86</v>
      </c>
      <c r="M55" s="32" t="s">
        <v>86</v>
      </c>
      <c r="N55" s="32" t="s">
        <v>86</v>
      </c>
      <c r="O55" s="32" t="s">
        <v>86</v>
      </c>
      <c r="P55" s="32">
        <f t="shared" si="5"/>
        <v>3.1978800000000002E-2</v>
      </c>
      <c r="Q55" s="33">
        <v>2.3687999999999999E-3</v>
      </c>
      <c r="R55" s="32">
        <v>2.9610000000000001E-2</v>
      </c>
      <c r="S55" s="22">
        <v>0</v>
      </c>
      <c r="T55" s="22">
        <v>0</v>
      </c>
      <c r="U55" s="22">
        <v>0</v>
      </c>
      <c r="V55" s="22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0</v>
      </c>
      <c r="AB55" s="23">
        <v>0</v>
      </c>
      <c r="AC55" s="12" t="s">
        <v>86</v>
      </c>
      <c r="AD55" s="30">
        <v>0</v>
      </c>
      <c r="AE55" s="12" t="s">
        <v>86</v>
      </c>
      <c r="AF55" s="5">
        <v>0</v>
      </c>
      <c r="AG55" s="12" t="s">
        <v>86</v>
      </c>
      <c r="AH55" s="5">
        <v>0</v>
      </c>
      <c r="AI55" s="12" t="s">
        <v>86</v>
      </c>
      <c r="AJ55" s="12" t="s">
        <v>86</v>
      </c>
      <c r="AK55" s="12" t="s">
        <v>86</v>
      </c>
      <c r="AL55" s="32">
        <f t="shared" si="7"/>
        <v>3.1978800000000002E-2</v>
      </c>
      <c r="AM55" s="12" t="s">
        <v>86</v>
      </c>
      <c r="AN55" s="32">
        <f t="shared" si="6"/>
        <v>3.1978800000000002E-2</v>
      </c>
      <c r="AO55" s="21" t="s">
        <v>41</v>
      </c>
    </row>
    <row r="56" spans="1:41" s="16" customFormat="1" ht="59.25" customHeight="1">
      <c r="A56" s="73" t="s">
        <v>38</v>
      </c>
      <c r="B56" s="34" t="s">
        <v>199</v>
      </c>
      <c r="C56" s="41" t="s">
        <v>183</v>
      </c>
      <c r="D56" s="30" t="s">
        <v>69</v>
      </c>
      <c r="E56" s="30">
        <v>2024</v>
      </c>
      <c r="F56" s="30" t="s">
        <v>41</v>
      </c>
      <c r="G56" s="30">
        <v>2024</v>
      </c>
      <c r="H56" s="32" t="s">
        <v>86</v>
      </c>
      <c r="I56" s="33">
        <v>3.2579000000000002E-3</v>
      </c>
      <c r="J56" s="12" t="s">
        <v>86</v>
      </c>
      <c r="K56" s="32" t="s">
        <v>86</v>
      </c>
      <c r="L56" s="32" t="s">
        <v>86</v>
      </c>
      <c r="M56" s="32" t="s">
        <v>86</v>
      </c>
      <c r="N56" s="32" t="s">
        <v>86</v>
      </c>
      <c r="O56" s="32" t="s">
        <v>86</v>
      </c>
      <c r="P56" s="32">
        <f t="shared" si="5"/>
        <v>3.1978800000000002E-2</v>
      </c>
      <c r="Q56" s="33">
        <v>2.3687999999999999E-3</v>
      </c>
      <c r="R56" s="32">
        <v>2.9610000000000001E-2</v>
      </c>
      <c r="S56" s="22">
        <v>0</v>
      </c>
      <c r="T56" s="22">
        <v>0</v>
      </c>
      <c r="U56" s="22">
        <v>0</v>
      </c>
      <c r="V56" s="22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12" t="s">
        <v>86</v>
      </c>
      <c r="AD56" s="30">
        <v>0</v>
      </c>
      <c r="AE56" s="12" t="s">
        <v>86</v>
      </c>
      <c r="AF56" s="5">
        <v>0</v>
      </c>
      <c r="AG56" s="12" t="s">
        <v>86</v>
      </c>
      <c r="AH56" s="5">
        <v>0</v>
      </c>
      <c r="AI56" s="12" t="s">
        <v>86</v>
      </c>
      <c r="AJ56" s="12" t="s">
        <v>86</v>
      </c>
      <c r="AK56" s="12" t="s">
        <v>86</v>
      </c>
      <c r="AL56" s="32">
        <f t="shared" si="7"/>
        <v>3.1978800000000002E-2</v>
      </c>
      <c r="AM56" s="12" t="s">
        <v>86</v>
      </c>
      <c r="AN56" s="32">
        <f t="shared" si="6"/>
        <v>3.1978800000000002E-2</v>
      </c>
      <c r="AO56" s="21" t="s">
        <v>41</v>
      </c>
    </row>
    <row r="57" spans="1:41" s="16" customFormat="1" ht="59.25" customHeight="1">
      <c r="A57" s="73" t="s">
        <v>38</v>
      </c>
      <c r="B57" s="34" t="s">
        <v>200</v>
      </c>
      <c r="C57" s="41" t="s">
        <v>184</v>
      </c>
      <c r="D57" s="30" t="s">
        <v>69</v>
      </c>
      <c r="E57" s="30">
        <v>2024</v>
      </c>
      <c r="F57" s="30" t="s">
        <v>41</v>
      </c>
      <c r="G57" s="30">
        <v>2024</v>
      </c>
      <c r="H57" s="32" t="s">
        <v>86</v>
      </c>
      <c r="I57" s="33">
        <v>5.9361199999999996E-3</v>
      </c>
      <c r="J57" s="12" t="s">
        <v>86</v>
      </c>
      <c r="K57" s="32" t="s">
        <v>86</v>
      </c>
      <c r="L57" s="32" t="s">
        <v>86</v>
      </c>
      <c r="M57" s="32" t="s">
        <v>86</v>
      </c>
      <c r="N57" s="32" t="s">
        <v>86</v>
      </c>
      <c r="O57" s="32" t="s">
        <v>86</v>
      </c>
      <c r="P57" s="32">
        <f t="shared" si="5"/>
        <v>5.1319440000000001E-2</v>
      </c>
      <c r="Q57" s="33">
        <v>3.8014400000000001E-3</v>
      </c>
      <c r="R57" s="32">
        <v>4.7517999999999998E-2</v>
      </c>
      <c r="S57" s="22">
        <v>0</v>
      </c>
      <c r="T57" s="22">
        <v>0</v>
      </c>
      <c r="U57" s="22">
        <v>0</v>
      </c>
      <c r="V57" s="22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12" t="s">
        <v>86</v>
      </c>
      <c r="AD57" s="30">
        <v>0</v>
      </c>
      <c r="AE57" s="12" t="s">
        <v>86</v>
      </c>
      <c r="AF57" s="5">
        <v>0</v>
      </c>
      <c r="AG57" s="12" t="s">
        <v>86</v>
      </c>
      <c r="AH57" s="5">
        <v>0</v>
      </c>
      <c r="AI57" s="12" t="s">
        <v>86</v>
      </c>
      <c r="AJ57" s="12" t="s">
        <v>86</v>
      </c>
      <c r="AK57" s="12" t="s">
        <v>86</v>
      </c>
      <c r="AL57" s="32">
        <f t="shared" si="7"/>
        <v>5.1319440000000001E-2</v>
      </c>
      <c r="AM57" s="12" t="s">
        <v>86</v>
      </c>
      <c r="AN57" s="32">
        <f t="shared" si="6"/>
        <v>5.1319440000000001E-2</v>
      </c>
      <c r="AO57" s="21" t="s">
        <v>41</v>
      </c>
    </row>
    <row r="58" spans="1:41" s="16" customFormat="1" ht="59.25" customHeight="1">
      <c r="A58" s="73" t="s">
        <v>38</v>
      </c>
      <c r="B58" s="34" t="s">
        <v>201</v>
      </c>
      <c r="C58" s="41" t="s">
        <v>185</v>
      </c>
      <c r="D58" s="30" t="s">
        <v>69</v>
      </c>
      <c r="E58" s="30">
        <v>2024</v>
      </c>
      <c r="F58" s="30" t="s">
        <v>41</v>
      </c>
      <c r="G58" s="30">
        <v>2024</v>
      </c>
      <c r="H58" s="32" t="s">
        <v>86</v>
      </c>
      <c r="I58" s="33">
        <v>8.7726000000000002E-3</v>
      </c>
      <c r="J58" s="12" t="s">
        <v>86</v>
      </c>
      <c r="K58" s="32" t="s">
        <v>86</v>
      </c>
      <c r="L58" s="32" t="s">
        <v>86</v>
      </c>
      <c r="M58" s="32" t="s">
        <v>86</v>
      </c>
      <c r="N58" s="32" t="s">
        <v>86</v>
      </c>
      <c r="O58" s="32" t="s">
        <v>86</v>
      </c>
      <c r="P58" s="32">
        <f t="shared" si="5"/>
        <v>8.250658000000001E-2</v>
      </c>
      <c r="Q58" s="33">
        <v>6.1115800000000001E-3</v>
      </c>
      <c r="R58" s="32">
        <v>7.6395000000000005E-2</v>
      </c>
      <c r="S58" s="22">
        <v>0</v>
      </c>
      <c r="T58" s="22">
        <v>0</v>
      </c>
      <c r="U58" s="22">
        <v>0</v>
      </c>
      <c r="V58" s="22">
        <v>0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12" t="s">
        <v>86</v>
      </c>
      <c r="AD58" s="30">
        <v>0</v>
      </c>
      <c r="AE58" s="12" t="s">
        <v>86</v>
      </c>
      <c r="AF58" s="5">
        <v>0</v>
      </c>
      <c r="AG58" s="12" t="s">
        <v>86</v>
      </c>
      <c r="AH58" s="5">
        <v>0</v>
      </c>
      <c r="AI58" s="12" t="s">
        <v>86</v>
      </c>
      <c r="AJ58" s="12" t="s">
        <v>86</v>
      </c>
      <c r="AK58" s="12" t="s">
        <v>86</v>
      </c>
      <c r="AL58" s="32">
        <f t="shared" si="7"/>
        <v>8.250658000000001E-2</v>
      </c>
      <c r="AM58" s="12" t="s">
        <v>86</v>
      </c>
      <c r="AN58" s="32">
        <f t="shared" si="6"/>
        <v>8.250658000000001E-2</v>
      </c>
      <c r="AO58" s="21" t="s">
        <v>41</v>
      </c>
    </row>
    <row r="59" spans="1:41" s="16" customFormat="1" ht="59.25" customHeight="1">
      <c r="A59" s="73" t="s">
        <v>38</v>
      </c>
      <c r="B59" s="34" t="s">
        <v>202</v>
      </c>
      <c r="C59" s="41" t="s">
        <v>186</v>
      </c>
      <c r="D59" s="30" t="s">
        <v>69</v>
      </c>
      <c r="E59" s="30">
        <v>2024</v>
      </c>
      <c r="F59" s="30" t="s">
        <v>41</v>
      </c>
      <c r="G59" s="30">
        <v>2024</v>
      </c>
      <c r="H59" s="32" t="s">
        <v>86</v>
      </c>
      <c r="I59" s="33">
        <v>3.2579000000000002E-3</v>
      </c>
      <c r="J59" s="12" t="s">
        <v>86</v>
      </c>
      <c r="K59" s="32" t="s">
        <v>86</v>
      </c>
      <c r="L59" s="32" t="s">
        <v>86</v>
      </c>
      <c r="M59" s="32" t="s">
        <v>86</v>
      </c>
      <c r="N59" s="32" t="s">
        <v>86</v>
      </c>
      <c r="O59" s="32" t="s">
        <v>86</v>
      </c>
      <c r="P59" s="32">
        <f t="shared" si="5"/>
        <v>3.1978800000000002E-2</v>
      </c>
      <c r="Q59" s="33">
        <v>2.3687999999999999E-3</v>
      </c>
      <c r="R59" s="32">
        <v>2.9610000000000001E-2</v>
      </c>
      <c r="S59" s="22">
        <v>0</v>
      </c>
      <c r="T59" s="22">
        <v>0</v>
      </c>
      <c r="U59" s="22">
        <v>0</v>
      </c>
      <c r="V59" s="22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12" t="s">
        <v>86</v>
      </c>
      <c r="AD59" s="30">
        <v>0</v>
      </c>
      <c r="AE59" s="12" t="s">
        <v>86</v>
      </c>
      <c r="AF59" s="5">
        <v>0</v>
      </c>
      <c r="AG59" s="12" t="s">
        <v>86</v>
      </c>
      <c r="AH59" s="5">
        <v>0</v>
      </c>
      <c r="AI59" s="12" t="s">
        <v>86</v>
      </c>
      <c r="AJ59" s="12" t="s">
        <v>86</v>
      </c>
      <c r="AK59" s="12" t="s">
        <v>86</v>
      </c>
      <c r="AL59" s="32">
        <f t="shared" si="7"/>
        <v>3.1978800000000002E-2</v>
      </c>
      <c r="AM59" s="12" t="s">
        <v>86</v>
      </c>
      <c r="AN59" s="32">
        <f t="shared" si="6"/>
        <v>3.1978800000000002E-2</v>
      </c>
      <c r="AO59" s="21" t="s">
        <v>41</v>
      </c>
    </row>
    <row r="60" spans="1:41" s="16" customFormat="1" ht="59.25" customHeight="1">
      <c r="A60" s="73" t="s">
        <v>38</v>
      </c>
      <c r="B60" s="34" t="s">
        <v>203</v>
      </c>
      <c r="C60" s="41" t="s">
        <v>187</v>
      </c>
      <c r="D60" s="30" t="s">
        <v>69</v>
      </c>
      <c r="E60" s="30">
        <v>2024</v>
      </c>
      <c r="F60" s="30" t="s">
        <v>41</v>
      </c>
      <c r="G60" s="30">
        <v>2024</v>
      </c>
      <c r="H60" s="32" t="s">
        <v>86</v>
      </c>
      <c r="I60" s="33">
        <v>3.2579000000000002E-3</v>
      </c>
      <c r="J60" s="12" t="s">
        <v>86</v>
      </c>
      <c r="K60" s="32" t="s">
        <v>86</v>
      </c>
      <c r="L60" s="32" t="s">
        <v>86</v>
      </c>
      <c r="M60" s="32" t="s">
        <v>86</v>
      </c>
      <c r="N60" s="32" t="s">
        <v>86</v>
      </c>
      <c r="O60" s="32" t="s">
        <v>86</v>
      </c>
      <c r="P60" s="32">
        <f t="shared" si="5"/>
        <v>3.1978800000000002E-2</v>
      </c>
      <c r="Q60" s="33">
        <f>0.00284256/1.2</f>
        <v>2.3688000000000003E-3</v>
      </c>
      <c r="R60" s="32">
        <f>0.035532/1.2</f>
        <v>2.9610000000000001E-2</v>
      </c>
      <c r="S60" s="22">
        <v>0</v>
      </c>
      <c r="T60" s="22">
        <v>0</v>
      </c>
      <c r="U60" s="22">
        <v>0</v>
      </c>
      <c r="V60" s="22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12" t="s">
        <v>86</v>
      </c>
      <c r="AD60" s="30">
        <v>0</v>
      </c>
      <c r="AE60" s="12" t="s">
        <v>86</v>
      </c>
      <c r="AF60" s="5">
        <v>0</v>
      </c>
      <c r="AG60" s="12" t="s">
        <v>86</v>
      </c>
      <c r="AH60" s="5">
        <v>0</v>
      </c>
      <c r="AI60" s="12" t="s">
        <v>86</v>
      </c>
      <c r="AJ60" s="12" t="s">
        <v>86</v>
      </c>
      <c r="AK60" s="12" t="s">
        <v>86</v>
      </c>
      <c r="AL60" s="32">
        <f t="shared" si="7"/>
        <v>3.1978800000000002E-2</v>
      </c>
      <c r="AM60" s="12" t="s">
        <v>86</v>
      </c>
      <c r="AN60" s="32">
        <f>AL60+AI60+AG60+AE60+AC60</f>
        <v>3.1978800000000002E-2</v>
      </c>
      <c r="AO60" s="21" t="s">
        <v>41</v>
      </c>
    </row>
    <row r="61" spans="1:41" s="16" customFormat="1" ht="59.25" customHeight="1">
      <c r="A61" s="71" t="s">
        <v>130</v>
      </c>
      <c r="B61" s="72" t="s">
        <v>131</v>
      </c>
      <c r="C61" s="5" t="s">
        <v>54</v>
      </c>
      <c r="D61" s="12" t="s">
        <v>41</v>
      </c>
      <c r="E61" s="12" t="s">
        <v>41</v>
      </c>
      <c r="F61" s="12" t="s">
        <v>41</v>
      </c>
      <c r="G61" s="12" t="s">
        <v>41</v>
      </c>
      <c r="H61" s="12" t="s">
        <v>86</v>
      </c>
      <c r="I61" s="12" t="s">
        <v>41</v>
      </c>
      <c r="J61" s="12" t="s">
        <v>86</v>
      </c>
      <c r="K61" s="32" t="s">
        <v>86</v>
      </c>
      <c r="L61" s="32" t="s">
        <v>86</v>
      </c>
      <c r="M61" s="32" t="s">
        <v>86</v>
      </c>
      <c r="N61" s="32" t="s">
        <v>86</v>
      </c>
      <c r="O61" s="32" t="s">
        <v>86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12" t="s">
        <v>86</v>
      </c>
      <c r="AD61" s="30">
        <v>0</v>
      </c>
      <c r="AE61" s="12" t="s">
        <v>86</v>
      </c>
      <c r="AF61" s="5">
        <v>0</v>
      </c>
      <c r="AG61" s="12" t="s">
        <v>86</v>
      </c>
      <c r="AH61" s="5">
        <v>0</v>
      </c>
      <c r="AI61" s="12" t="s">
        <v>86</v>
      </c>
      <c r="AJ61" s="12" t="s">
        <v>86</v>
      </c>
      <c r="AK61" s="12" t="s">
        <v>86</v>
      </c>
      <c r="AL61" s="5">
        <v>0</v>
      </c>
      <c r="AM61" s="12" t="s">
        <v>86</v>
      </c>
      <c r="AN61" s="5">
        <v>0</v>
      </c>
      <c r="AO61" s="21" t="s">
        <v>41</v>
      </c>
    </row>
    <row r="62" spans="1:41" s="2" customFormat="1" ht="63">
      <c r="A62" s="4" t="s">
        <v>36</v>
      </c>
      <c r="B62" s="53" t="s">
        <v>65</v>
      </c>
      <c r="C62" s="3" t="s">
        <v>54</v>
      </c>
      <c r="D62" s="39" t="s">
        <v>191</v>
      </c>
      <c r="E62" s="39">
        <v>2020</v>
      </c>
      <c r="F62" s="39">
        <v>2024</v>
      </c>
      <c r="G62" s="39">
        <v>2024</v>
      </c>
      <c r="H62" s="35">
        <f>H64+H65+H66+H67+H68+H69</f>
        <v>1.9900000000000002</v>
      </c>
      <c r="I62" s="35">
        <f>I63</f>
        <v>1.8466107900000002</v>
      </c>
      <c r="J62" s="39">
        <v>0</v>
      </c>
      <c r="K62" s="35">
        <f>SUM(K64:K69)</f>
        <v>15.302209083333334</v>
      </c>
      <c r="L62" s="35">
        <f>SUM(L64:L69)</f>
        <v>1.3911099166666667</v>
      </c>
      <c r="M62" s="35">
        <f t="shared" ref="M62:O62" si="8">SUM(M64:M69)</f>
        <v>13.911099166666666</v>
      </c>
      <c r="N62" s="35">
        <f t="shared" si="8"/>
        <v>0</v>
      </c>
      <c r="O62" s="35">
        <f t="shared" si="8"/>
        <v>0</v>
      </c>
      <c r="P62" s="35">
        <f>P63</f>
        <v>14.752933191666667</v>
      </c>
      <c r="Q62" s="35">
        <f>Q63</f>
        <v>1.3201349750000002</v>
      </c>
      <c r="R62" s="35">
        <f>R63</f>
        <v>13.432798216666669</v>
      </c>
      <c r="S62" s="48">
        <f>S63</f>
        <v>0</v>
      </c>
      <c r="T62" s="48">
        <f>T63</f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35">
        <f>SUM(AC64:AC69)</f>
        <v>1.7836628333333333</v>
      </c>
      <c r="AD62" s="35">
        <f>AD63</f>
        <v>1.319</v>
      </c>
      <c r="AE62" s="35">
        <f>SUM(AE64:AE69)</f>
        <v>3.305331666666667</v>
      </c>
      <c r="AF62" s="37">
        <f>AF63</f>
        <v>3.1829999999999998</v>
      </c>
      <c r="AG62" s="35">
        <f>SUM(AG64:AG69)</f>
        <v>3.2931900833333336</v>
      </c>
      <c r="AH62" s="42">
        <f>AH63</f>
        <v>3.2919999999999998</v>
      </c>
      <c r="AI62" s="35">
        <f>SUM(AI64:AI69)</f>
        <v>3.71</v>
      </c>
      <c r="AJ62" s="35">
        <f>AJ63</f>
        <v>3.71</v>
      </c>
      <c r="AK62" s="35">
        <f>SUM(AK64:AK69)</f>
        <v>3.2121410000000004</v>
      </c>
      <c r="AL62" s="35">
        <f>AL63</f>
        <v>2.6724152750000001</v>
      </c>
      <c r="AM62" s="35">
        <f>SUM(AM64:AM69)</f>
        <v>15.304325583333334</v>
      </c>
      <c r="AN62" s="35">
        <f>AN63</f>
        <v>14.764599858333334</v>
      </c>
      <c r="AO62" s="21" t="s">
        <v>41</v>
      </c>
    </row>
    <row r="63" spans="1:41" s="2" customFormat="1" ht="31.5">
      <c r="A63" s="45" t="s">
        <v>39</v>
      </c>
      <c r="B63" s="59" t="s">
        <v>170</v>
      </c>
      <c r="C63" s="45" t="s">
        <v>54</v>
      </c>
      <c r="D63" s="45" t="s">
        <v>191</v>
      </c>
      <c r="E63" s="4">
        <f>E62</f>
        <v>2020</v>
      </c>
      <c r="F63" s="24">
        <v>2024</v>
      </c>
      <c r="G63" s="4" t="s">
        <v>168</v>
      </c>
      <c r="H63" s="35">
        <f>H64+H65+H66+H67+H68+H69</f>
        <v>1.9900000000000002</v>
      </c>
      <c r="I63" s="35">
        <f>I64+I65+I66+I67+I70+I71+I72</f>
        <v>1.8466107900000002</v>
      </c>
      <c r="J63" s="39">
        <v>0</v>
      </c>
      <c r="K63" s="35">
        <f>K62</f>
        <v>15.302209083333334</v>
      </c>
      <c r="L63" s="35">
        <f>L62</f>
        <v>1.3911099166666667</v>
      </c>
      <c r="M63" s="35">
        <f>M62</f>
        <v>13.911099166666666</v>
      </c>
      <c r="N63" s="35">
        <f>N62</f>
        <v>0</v>
      </c>
      <c r="O63" s="35">
        <f>O62</f>
        <v>0</v>
      </c>
      <c r="P63" s="35">
        <f>P64+P65+P66+P67+P70+P71+P72</f>
        <v>14.752933191666667</v>
      </c>
      <c r="Q63" s="35">
        <f t="shared" ref="Q63:T63" si="9">Q64+Q65+Q66+Q67+Q70+Q71+Q72</f>
        <v>1.3201349750000002</v>
      </c>
      <c r="R63" s="35">
        <f t="shared" si="9"/>
        <v>13.432798216666669</v>
      </c>
      <c r="S63" s="48">
        <f t="shared" si="9"/>
        <v>0</v>
      </c>
      <c r="T63" s="48">
        <f t="shared" si="9"/>
        <v>0</v>
      </c>
      <c r="U63" s="48">
        <v>0</v>
      </c>
      <c r="V63" s="48">
        <v>0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35">
        <f>AC64</f>
        <v>1.7836628333333333</v>
      </c>
      <c r="AD63" s="36">
        <f>AD64</f>
        <v>1.319</v>
      </c>
      <c r="AE63" s="35">
        <f>AE65</f>
        <v>3.305331666666667</v>
      </c>
      <c r="AF63" s="38">
        <f>AF65</f>
        <v>3.1829999999999998</v>
      </c>
      <c r="AG63" s="35">
        <f>AG66</f>
        <v>3.2931900833333336</v>
      </c>
      <c r="AH63" s="43">
        <f>AH66</f>
        <v>3.2919999999999998</v>
      </c>
      <c r="AI63" s="35">
        <f>AI67</f>
        <v>3.71</v>
      </c>
      <c r="AJ63" s="35">
        <f>AJ67</f>
        <v>3.71</v>
      </c>
      <c r="AK63" s="35">
        <f>AK62</f>
        <v>3.2121410000000004</v>
      </c>
      <c r="AL63" s="36">
        <f>AL70+AL71+AL72</f>
        <v>2.6724152750000001</v>
      </c>
      <c r="AM63" s="35">
        <f>AM64+AM65+AM66+AM67+AM68+AM69</f>
        <v>15.304325583333334</v>
      </c>
      <c r="AN63" s="35">
        <f>AN64+AN65+AN66+AN67+AN70+AN71+AN72+AN69+AN68</f>
        <v>14.764599858333334</v>
      </c>
      <c r="AO63" s="21" t="s">
        <v>41</v>
      </c>
    </row>
    <row r="64" spans="1:41" s="2" customFormat="1" ht="60">
      <c r="A64" s="71" t="s">
        <v>39</v>
      </c>
      <c r="B64" s="72" t="s">
        <v>49</v>
      </c>
      <c r="C64" s="5" t="s">
        <v>56</v>
      </c>
      <c r="D64" s="30" t="s">
        <v>192</v>
      </c>
      <c r="E64" s="30">
        <v>2020</v>
      </c>
      <c r="F64" s="30">
        <v>2020</v>
      </c>
      <c r="G64" s="30" t="s">
        <v>41</v>
      </c>
      <c r="H64" s="30">
        <f>ROUND(((227314.72+50804.54)/1.2)/1000000,2)</f>
        <v>0.23</v>
      </c>
      <c r="I64" s="30">
        <f>H64</f>
        <v>0.23</v>
      </c>
      <c r="J64" s="30">
        <v>0</v>
      </c>
      <c r="K64" s="21">
        <f t="shared" ref="K64:K77" si="10">L64+M64+N64+O64</f>
        <v>1.7836628333333333</v>
      </c>
      <c r="L64" s="21">
        <f>194581.4/1000000/1.2</f>
        <v>0.16215116666666665</v>
      </c>
      <c r="M64" s="21">
        <f>1945814/1000000/1.2</f>
        <v>1.6215116666666667</v>
      </c>
      <c r="N64" s="21">
        <v>0</v>
      </c>
      <c r="O64" s="21">
        <v>0</v>
      </c>
      <c r="P64" s="21">
        <f>Q64+R64</f>
        <v>1.7836628333333333</v>
      </c>
      <c r="Q64" s="21">
        <f t="shared" ref="Q64:R66" si="11">L64</f>
        <v>0.16215116666666665</v>
      </c>
      <c r="R64" s="21">
        <f t="shared" si="11"/>
        <v>1.6215116666666667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1">
        <f>K64</f>
        <v>1.7836628333333333</v>
      </c>
      <c r="AD64" s="30">
        <v>1.319</v>
      </c>
      <c r="AE64" s="23">
        <v>0</v>
      </c>
      <c r="AF64" s="30">
        <v>0</v>
      </c>
      <c r="AG64" s="23">
        <v>0</v>
      </c>
      <c r="AH64" s="30">
        <v>0</v>
      </c>
      <c r="AI64" s="23">
        <v>0</v>
      </c>
      <c r="AJ64" s="23">
        <v>0</v>
      </c>
      <c r="AK64" s="23">
        <v>0</v>
      </c>
      <c r="AL64" s="30">
        <v>0</v>
      </c>
      <c r="AM64" s="21">
        <f>AC64+AK64+AI64+AG64+AE64</f>
        <v>1.7836628333333333</v>
      </c>
      <c r="AN64" s="21">
        <f t="shared" ref="AN64:AN68" si="12">AL64+AI64+AG64+AE64+AC64</f>
        <v>1.7836628333333333</v>
      </c>
      <c r="AO64" s="21" t="s">
        <v>41</v>
      </c>
    </row>
    <row r="65" spans="1:41" s="2" customFormat="1" ht="60">
      <c r="A65" s="71" t="s">
        <v>39</v>
      </c>
      <c r="B65" s="72" t="s">
        <v>44</v>
      </c>
      <c r="C65" s="5" t="s">
        <v>59</v>
      </c>
      <c r="D65" s="30" t="s">
        <v>192</v>
      </c>
      <c r="E65" s="30">
        <v>2021</v>
      </c>
      <c r="F65" s="30">
        <v>2021</v>
      </c>
      <c r="G65" s="30" t="s">
        <v>41</v>
      </c>
      <c r="H65" s="30">
        <f>ROUND((421240.23+94146.64)/1.2/1000000,2)</f>
        <v>0.43</v>
      </c>
      <c r="I65" s="30">
        <f>H65</f>
        <v>0.43</v>
      </c>
      <c r="J65" s="30">
        <v>0</v>
      </c>
      <c r="K65" s="21">
        <f t="shared" si="10"/>
        <v>3.305331666666667</v>
      </c>
      <c r="L65" s="21">
        <f>360581.64/1000000/1.2</f>
        <v>0.30048470000000005</v>
      </c>
      <c r="M65" s="21">
        <f>3605816.36/1000000/1.2</f>
        <v>3.0048469666666668</v>
      </c>
      <c r="N65" s="21">
        <v>0</v>
      </c>
      <c r="O65" s="21">
        <v>0</v>
      </c>
      <c r="P65" s="21">
        <f>Q65+R65</f>
        <v>3.305331666666667</v>
      </c>
      <c r="Q65" s="21">
        <f t="shared" si="11"/>
        <v>0.30048470000000005</v>
      </c>
      <c r="R65" s="21">
        <f t="shared" si="11"/>
        <v>3.0048469666666668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3">
        <v>0</v>
      </c>
      <c r="AD65" s="30">
        <v>0</v>
      </c>
      <c r="AE65" s="21">
        <f>K65</f>
        <v>3.305331666666667</v>
      </c>
      <c r="AF65" s="30">
        <v>3.1829999999999998</v>
      </c>
      <c r="AG65" s="23">
        <v>0</v>
      </c>
      <c r="AH65" s="30">
        <v>0</v>
      </c>
      <c r="AI65" s="23">
        <v>0</v>
      </c>
      <c r="AJ65" s="23">
        <v>0</v>
      </c>
      <c r="AK65" s="23">
        <v>0</v>
      </c>
      <c r="AL65" s="30">
        <v>0</v>
      </c>
      <c r="AM65" s="21">
        <f>AE65+AK65+AI65+AG65+AC65</f>
        <v>3.305331666666667</v>
      </c>
      <c r="AN65" s="21">
        <f t="shared" si="12"/>
        <v>3.305331666666667</v>
      </c>
      <c r="AO65" s="21" t="s">
        <v>41</v>
      </c>
    </row>
    <row r="66" spans="1:41" s="2" customFormat="1" ht="60">
      <c r="A66" s="71" t="s">
        <v>39</v>
      </c>
      <c r="B66" s="72" t="s">
        <v>45</v>
      </c>
      <c r="C66" s="5" t="s">
        <v>60</v>
      </c>
      <c r="D66" s="5" t="s">
        <v>192</v>
      </c>
      <c r="E66" s="5">
        <v>2022</v>
      </c>
      <c r="F66" s="5">
        <v>2022</v>
      </c>
      <c r="G66" s="5" t="s">
        <v>41</v>
      </c>
      <c r="H66" s="30">
        <f>ROUND((419692.87+93800.81)/1.2/1000000,2)</f>
        <v>0.43</v>
      </c>
      <c r="I66" s="30">
        <f>H66</f>
        <v>0.43</v>
      </c>
      <c r="J66" s="30">
        <v>0</v>
      </c>
      <c r="K66" s="21">
        <f>L66+M66+N66+O66</f>
        <v>3.2931900833333336</v>
      </c>
      <c r="L66" s="21">
        <f>359257.1/1000000/1.2</f>
        <v>0.29938091666666666</v>
      </c>
      <c r="M66" s="21">
        <f>3592571/1000000/1.2</f>
        <v>2.9938091666666669</v>
      </c>
      <c r="N66" s="23">
        <v>0</v>
      </c>
      <c r="O66" s="23">
        <v>0</v>
      </c>
      <c r="P66" s="21">
        <f>Q66+R66</f>
        <v>3.2931900833333336</v>
      </c>
      <c r="Q66" s="21">
        <f t="shared" si="11"/>
        <v>0.29938091666666666</v>
      </c>
      <c r="R66" s="21">
        <f t="shared" si="11"/>
        <v>2.9938091666666669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3">
        <v>0</v>
      </c>
      <c r="AD66" s="30">
        <v>0</v>
      </c>
      <c r="AE66" s="23">
        <v>0</v>
      </c>
      <c r="AF66" s="3">
        <v>0</v>
      </c>
      <c r="AG66" s="21">
        <f>K66</f>
        <v>3.2931900833333336</v>
      </c>
      <c r="AH66" s="30">
        <v>3.2919999999999998</v>
      </c>
      <c r="AI66" s="23">
        <v>0</v>
      </c>
      <c r="AJ66" s="23">
        <v>0</v>
      </c>
      <c r="AK66" s="23">
        <v>0</v>
      </c>
      <c r="AL66" s="30">
        <v>0</v>
      </c>
      <c r="AM66" s="21">
        <f>AG66+AK66+AI66+AE66+AC66</f>
        <v>3.2931900833333336</v>
      </c>
      <c r="AN66" s="21">
        <f t="shared" si="12"/>
        <v>3.2931900833333336</v>
      </c>
      <c r="AO66" s="21" t="s">
        <v>41</v>
      </c>
    </row>
    <row r="67" spans="1:41" s="2" customFormat="1" ht="105">
      <c r="A67" s="71" t="s">
        <v>39</v>
      </c>
      <c r="B67" s="72" t="s">
        <v>46</v>
      </c>
      <c r="C67" s="5" t="s">
        <v>61</v>
      </c>
      <c r="D67" s="5" t="s">
        <v>69</v>
      </c>
      <c r="E67" s="5">
        <v>2023</v>
      </c>
      <c r="F67" s="5">
        <v>2024</v>
      </c>
      <c r="G67" s="5" t="s">
        <v>41</v>
      </c>
      <c r="H67" s="21">
        <f>ROUND((685371.73+153179.69)/1.2/1000000,2)</f>
        <v>0.7</v>
      </c>
      <c r="I67" s="21">
        <f>0.57/1.2</f>
        <v>0.47499999999999998</v>
      </c>
      <c r="J67" s="30">
        <v>0</v>
      </c>
      <c r="K67" s="21">
        <f t="shared" si="10"/>
        <v>5.3778835000000003</v>
      </c>
      <c r="L67" s="21">
        <f>586678.2/1000000/1.2</f>
        <v>0.48889849999999996</v>
      </c>
      <c r="M67" s="21">
        <f>5866782/1000000/1.2</f>
        <v>4.8889849999999999</v>
      </c>
      <c r="N67" s="23">
        <v>0</v>
      </c>
      <c r="O67" s="23">
        <v>0</v>
      </c>
      <c r="P67" s="21">
        <f>4.45/1.2</f>
        <v>3.7083333333333335</v>
      </c>
      <c r="Q67" s="21">
        <f>0.4888985/1.2</f>
        <v>0.4074154166666667</v>
      </c>
      <c r="R67" s="21">
        <f>P67-Q67</f>
        <v>3.3009179166666667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30">
        <v>0</v>
      </c>
      <c r="AE67" s="23">
        <v>0</v>
      </c>
      <c r="AF67" s="3">
        <v>0</v>
      </c>
      <c r="AG67" s="23">
        <v>0</v>
      </c>
      <c r="AH67" s="5">
        <v>0</v>
      </c>
      <c r="AI67" s="21">
        <f>3.71</f>
        <v>3.71</v>
      </c>
      <c r="AJ67" s="21">
        <f>AI67</f>
        <v>3.71</v>
      </c>
      <c r="AK67" s="21">
        <f>1.67</f>
        <v>1.67</v>
      </c>
      <c r="AL67" s="30">
        <v>0</v>
      </c>
      <c r="AM67" s="21">
        <f>AK67+AI67+AG67+AE67+AC67</f>
        <v>5.38</v>
      </c>
      <c r="AN67" s="21">
        <f t="shared" si="12"/>
        <v>3.71</v>
      </c>
      <c r="AO67" s="21" t="s">
        <v>41</v>
      </c>
    </row>
    <row r="68" spans="1:41" s="2" customFormat="1" ht="60">
      <c r="A68" s="71" t="s">
        <v>39</v>
      </c>
      <c r="B68" s="72" t="s">
        <v>48</v>
      </c>
      <c r="C68" s="5" t="s">
        <v>62</v>
      </c>
      <c r="D68" s="5" t="s">
        <v>69</v>
      </c>
      <c r="E68" s="5">
        <v>2024</v>
      </c>
      <c r="F68" s="5">
        <v>2024</v>
      </c>
      <c r="G68" s="5" t="s">
        <v>41</v>
      </c>
      <c r="H68" s="21">
        <f>ROUND((94629.91+21149.66)/1.2/1000000,2)</f>
        <v>0.1</v>
      </c>
      <c r="I68" s="30">
        <v>0</v>
      </c>
      <c r="J68" s="30">
        <v>0</v>
      </c>
      <c r="K68" s="21">
        <f t="shared" si="10"/>
        <v>0.74252933333333337</v>
      </c>
      <c r="L68" s="21">
        <f>81003.2/1000000/1.2</f>
        <v>6.7502666666666669E-2</v>
      </c>
      <c r="M68" s="21">
        <f>810032/1000000/1.2</f>
        <v>0.67502666666666666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2">
        <v>0</v>
      </c>
      <c r="V68" s="22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30">
        <v>0</v>
      </c>
      <c r="AE68" s="23">
        <v>0</v>
      </c>
      <c r="AF68" s="3">
        <v>0</v>
      </c>
      <c r="AG68" s="23">
        <v>0</v>
      </c>
      <c r="AH68" s="5">
        <v>0</v>
      </c>
      <c r="AI68" s="23">
        <v>0</v>
      </c>
      <c r="AJ68" s="23">
        <v>0</v>
      </c>
      <c r="AK68" s="21">
        <f>K68</f>
        <v>0.74252933333333337</v>
      </c>
      <c r="AL68" s="30">
        <v>0</v>
      </c>
      <c r="AM68" s="21">
        <f>AK68+AI68+AG68+AE68+AC68</f>
        <v>0.74252933333333337</v>
      </c>
      <c r="AN68" s="23">
        <f t="shared" si="12"/>
        <v>0</v>
      </c>
      <c r="AO68" s="21" t="s">
        <v>41</v>
      </c>
    </row>
    <row r="69" spans="1:41" s="2" customFormat="1" ht="60">
      <c r="A69" s="71" t="s">
        <v>39</v>
      </c>
      <c r="B69" s="72" t="s">
        <v>47</v>
      </c>
      <c r="C69" s="5" t="s">
        <v>63</v>
      </c>
      <c r="D69" s="5" t="s">
        <v>69</v>
      </c>
      <c r="E69" s="5">
        <v>2024</v>
      </c>
      <c r="F69" s="5">
        <v>2024</v>
      </c>
      <c r="G69" s="5" t="s">
        <v>41</v>
      </c>
      <c r="H69" s="21">
        <f>ROUND((101904.63+22775.55)/1.2/1000000,2)</f>
        <v>0.1</v>
      </c>
      <c r="I69" s="30">
        <v>0</v>
      </c>
      <c r="J69" s="30">
        <v>0</v>
      </c>
      <c r="K69" s="21">
        <f t="shared" si="10"/>
        <v>0.79961166666666672</v>
      </c>
      <c r="L69" s="21">
        <f>87230.36/1000000/1.2</f>
        <v>7.2691966666666677E-2</v>
      </c>
      <c r="M69" s="21">
        <f>872303.64/1000000/1.2</f>
        <v>0.72691970000000006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2">
        <v>0</v>
      </c>
      <c r="V69" s="22">
        <v>0</v>
      </c>
      <c r="W69" s="23">
        <v>0</v>
      </c>
      <c r="X69" s="23">
        <v>0</v>
      </c>
      <c r="Y69" s="23">
        <v>0</v>
      </c>
      <c r="Z69" s="23">
        <v>0</v>
      </c>
      <c r="AA69" s="23">
        <v>0</v>
      </c>
      <c r="AB69" s="23">
        <v>0</v>
      </c>
      <c r="AC69" s="23">
        <v>0</v>
      </c>
      <c r="AD69" s="30">
        <v>0</v>
      </c>
      <c r="AE69" s="23">
        <v>0</v>
      </c>
      <c r="AF69" s="3">
        <v>0</v>
      </c>
      <c r="AG69" s="23">
        <v>0</v>
      </c>
      <c r="AH69" s="5">
        <v>0</v>
      </c>
      <c r="AI69" s="23">
        <v>0</v>
      </c>
      <c r="AJ69" s="23">
        <v>0</v>
      </c>
      <c r="AK69" s="21">
        <f>K69</f>
        <v>0.79961166666666672</v>
      </c>
      <c r="AL69" s="30">
        <v>0</v>
      </c>
      <c r="AM69" s="21">
        <f>AK69+AI69+AG69+AE69+AC69</f>
        <v>0.79961166666666672</v>
      </c>
      <c r="AN69" s="23">
        <f>AL69+AI69+AG69+AE69+AC69</f>
        <v>0</v>
      </c>
      <c r="AO69" s="21" t="s">
        <v>41</v>
      </c>
    </row>
    <row r="70" spans="1:41" s="2" customFormat="1" ht="60">
      <c r="A70" s="71" t="s">
        <v>39</v>
      </c>
      <c r="B70" s="74" t="s">
        <v>174</v>
      </c>
      <c r="C70" s="5" t="s">
        <v>188</v>
      </c>
      <c r="D70" s="5" t="s">
        <v>69</v>
      </c>
      <c r="E70" s="5">
        <v>2024</v>
      </c>
      <c r="F70" s="5" t="s">
        <v>41</v>
      </c>
      <c r="G70" s="5">
        <v>2024</v>
      </c>
      <c r="H70" s="23">
        <v>0</v>
      </c>
      <c r="I70" s="21">
        <v>9.4916899999999998E-2</v>
      </c>
      <c r="J70" s="30">
        <v>0</v>
      </c>
      <c r="K70" s="32" t="s">
        <v>86</v>
      </c>
      <c r="L70" s="32" t="s">
        <v>86</v>
      </c>
      <c r="M70" s="32" t="s">
        <v>86</v>
      </c>
      <c r="N70" s="32" t="s">
        <v>86</v>
      </c>
      <c r="O70" s="32" t="s">
        <v>86</v>
      </c>
      <c r="P70" s="21">
        <f>Q70+R70</f>
        <v>0.89847279166666671</v>
      </c>
      <c r="Q70" s="21">
        <f>0.06102835/1.2</f>
        <v>5.0856958333333334E-2</v>
      </c>
      <c r="R70" s="21">
        <f>1.017139/1.2</f>
        <v>0.84761583333333335</v>
      </c>
      <c r="S70" s="23">
        <v>0</v>
      </c>
      <c r="T70" s="23">
        <v>0</v>
      </c>
      <c r="U70" s="22">
        <v>0</v>
      </c>
      <c r="V70" s="22">
        <v>0</v>
      </c>
      <c r="W70" s="23">
        <v>0</v>
      </c>
      <c r="X70" s="23">
        <v>0</v>
      </c>
      <c r="Y70" s="23">
        <v>0</v>
      </c>
      <c r="Z70" s="23">
        <v>0</v>
      </c>
      <c r="AA70" s="23">
        <v>0</v>
      </c>
      <c r="AB70" s="23">
        <v>0</v>
      </c>
      <c r="AC70" s="23">
        <v>0</v>
      </c>
      <c r="AD70" s="30">
        <v>0</v>
      </c>
      <c r="AE70" s="23">
        <v>0</v>
      </c>
      <c r="AF70" s="3">
        <v>0</v>
      </c>
      <c r="AG70" s="23">
        <v>0</v>
      </c>
      <c r="AH70" s="5">
        <v>0</v>
      </c>
      <c r="AI70" s="23">
        <v>0</v>
      </c>
      <c r="AJ70" s="23">
        <v>0</v>
      </c>
      <c r="AK70" s="23">
        <v>0</v>
      </c>
      <c r="AL70" s="21">
        <f>P70+0.01</f>
        <v>0.90847279166666672</v>
      </c>
      <c r="AM70" s="23">
        <v>0</v>
      </c>
      <c r="AN70" s="21">
        <f t="shared" ref="AN70:AN71" si="13">AL70+AI70+AG70+AE70+AC70</f>
        <v>0.90847279166666672</v>
      </c>
      <c r="AO70" s="21" t="s">
        <v>41</v>
      </c>
    </row>
    <row r="71" spans="1:41" s="2" customFormat="1" ht="195">
      <c r="A71" s="71" t="s">
        <v>39</v>
      </c>
      <c r="B71" s="75" t="s">
        <v>175</v>
      </c>
      <c r="C71" s="5" t="s">
        <v>189</v>
      </c>
      <c r="D71" s="5" t="s">
        <v>69</v>
      </c>
      <c r="E71" s="5">
        <v>2024</v>
      </c>
      <c r="F71" s="5" t="s">
        <v>41</v>
      </c>
      <c r="G71" s="5">
        <v>2024</v>
      </c>
      <c r="H71" s="23">
        <v>0</v>
      </c>
      <c r="I71" s="21">
        <f>0.06763969</f>
        <v>6.7639690000000002E-2</v>
      </c>
      <c r="J71" s="30">
        <v>0</v>
      </c>
      <c r="K71" s="32" t="s">
        <v>86</v>
      </c>
      <c r="L71" s="32" t="s">
        <v>86</v>
      </c>
      <c r="M71" s="32" t="s">
        <v>86</v>
      </c>
      <c r="N71" s="32" t="s">
        <v>86</v>
      </c>
      <c r="O71" s="32" t="s">
        <v>86</v>
      </c>
      <c r="P71" s="21">
        <f>Q71+R71</f>
        <v>0.6334842833333334</v>
      </c>
      <c r="Q71" s="21">
        <f>0.04302914/1.2</f>
        <v>3.5857616666666668E-2</v>
      </c>
      <c r="R71" s="21">
        <f>0.717152/1.2</f>
        <v>0.59762666666666675</v>
      </c>
      <c r="S71" s="23">
        <v>0</v>
      </c>
      <c r="T71" s="23">
        <v>0</v>
      </c>
      <c r="U71" s="22">
        <v>0</v>
      </c>
      <c r="V71" s="22">
        <v>0</v>
      </c>
      <c r="W71" s="23">
        <v>0</v>
      </c>
      <c r="X71" s="23">
        <v>0</v>
      </c>
      <c r="Y71" s="23">
        <v>0</v>
      </c>
      <c r="Z71" s="23">
        <v>0</v>
      </c>
      <c r="AA71" s="23">
        <v>0</v>
      </c>
      <c r="AB71" s="23">
        <v>0</v>
      </c>
      <c r="AC71" s="23">
        <v>0</v>
      </c>
      <c r="AD71" s="30">
        <v>0</v>
      </c>
      <c r="AE71" s="23">
        <v>0</v>
      </c>
      <c r="AF71" s="3">
        <v>0</v>
      </c>
      <c r="AG71" s="23">
        <v>0</v>
      </c>
      <c r="AH71" s="5">
        <v>0</v>
      </c>
      <c r="AI71" s="23">
        <v>0</v>
      </c>
      <c r="AJ71" s="23">
        <v>0</v>
      </c>
      <c r="AK71" s="23">
        <v>0</v>
      </c>
      <c r="AL71" s="21">
        <f>P71</f>
        <v>0.6334842833333334</v>
      </c>
      <c r="AM71" s="23">
        <v>0</v>
      </c>
      <c r="AN71" s="21">
        <f t="shared" si="13"/>
        <v>0.6334842833333334</v>
      </c>
      <c r="AO71" s="21" t="s">
        <v>41</v>
      </c>
    </row>
    <row r="72" spans="1:41" s="2" customFormat="1" ht="60">
      <c r="A72" s="71" t="s">
        <v>39</v>
      </c>
      <c r="B72" s="74" t="s">
        <v>176</v>
      </c>
      <c r="C72" s="5" t="s">
        <v>190</v>
      </c>
      <c r="D72" s="5" t="s">
        <v>69</v>
      </c>
      <c r="E72" s="5">
        <v>2024</v>
      </c>
      <c r="F72" s="5" t="s">
        <v>41</v>
      </c>
      <c r="G72" s="5">
        <v>2024</v>
      </c>
      <c r="H72" s="23">
        <v>0</v>
      </c>
      <c r="I72" s="21">
        <v>0.1190542</v>
      </c>
      <c r="J72" s="30">
        <v>0</v>
      </c>
      <c r="K72" s="32" t="s">
        <v>86</v>
      </c>
      <c r="L72" s="32" t="s">
        <v>86</v>
      </c>
      <c r="M72" s="32" t="s">
        <v>86</v>
      </c>
      <c r="N72" s="32" t="s">
        <v>86</v>
      </c>
      <c r="O72" s="32" t="s">
        <v>86</v>
      </c>
      <c r="P72" s="21">
        <f>Q72+R72</f>
        <v>1.1304582000000001</v>
      </c>
      <c r="Q72" s="21">
        <f>0.07678584/1.2</f>
        <v>6.3988199999999995E-2</v>
      </c>
      <c r="R72" s="21">
        <f>1.279764/1.2</f>
        <v>1.06647</v>
      </c>
      <c r="S72" s="23">
        <v>0</v>
      </c>
      <c r="T72" s="23">
        <v>0</v>
      </c>
      <c r="U72" s="22">
        <v>0</v>
      </c>
      <c r="V72" s="22">
        <v>0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  <c r="AB72" s="23">
        <v>0</v>
      </c>
      <c r="AC72" s="23">
        <v>0</v>
      </c>
      <c r="AD72" s="30">
        <v>0</v>
      </c>
      <c r="AE72" s="23">
        <v>0</v>
      </c>
      <c r="AF72" s="3">
        <v>0</v>
      </c>
      <c r="AG72" s="23">
        <v>0</v>
      </c>
      <c r="AH72" s="5">
        <v>0</v>
      </c>
      <c r="AI72" s="23">
        <v>0</v>
      </c>
      <c r="AJ72" s="23">
        <v>0</v>
      </c>
      <c r="AK72" s="23">
        <v>0</v>
      </c>
      <c r="AL72" s="21">
        <f>P72</f>
        <v>1.1304582000000001</v>
      </c>
      <c r="AM72" s="23">
        <v>0</v>
      </c>
      <c r="AN72" s="21">
        <f>AL72+AI72+AG72+AE72+AC72</f>
        <v>1.1304582000000001</v>
      </c>
      <c r="AO72" s="21" t="s">
        <v>41</v>
      </c>
    </row>
    <row r="73" spans="1:41" s="16" customFormat="1" ht="45">
      <c r="A73" s="71" t="s">
        <v>132</v>
      </c>
      <c r="B73" s="72" t="s">
        <v>133</v>
      </c>
      <c r="C73" s="5" t="s">
        <v>54</v>
      </c>
      <c r="D73" s="12" t="s">
        <v>41</v>
      </c>
      <c r="E73" s="12" t="s">
        <v>41</v>
      </c>
      <c r="F73" s="12" t="s">
        <v>41</v>
      </c>
      <c r="G73" s="12" t="s">
        <v>41</v>
      </c>
      <c r="H73" s="12" t="s">
        <v>86</v>
      </c>
      <c r="I73" s="12" t="s">
        <v>41</v>
      </c>
      <c r="J73" s="12" t="s">
        <v>86</v>
      </c>
      <c r="K73" s="32" t="s">
        <v>86</v>
      </c>
      <c r="L73" s="32" t="s">
        <v>86</v>
      </c>
      <c r="M73" s="32" t="s">
        <v>86</v>
      </c>
      <c r="N73" s="32" t="s">
        <v>86</v>
      </c>
      <c r="O73" s="32" t="s">
        <v>86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22" t="s">
        <v>86</v>
      </c>
      <c r="X73" s="22" t="s">
        <v>86</v>
      </c>
      <c r="Y73" s="22" t="s">
        <v>86</v>
      </c>
      <c r="Z73" s="22" t="s">
        <v>86</v>
      </c>
      <c r="AA73" s="22" t="s">
        <v>86</v>
      </c>
      <c r="AB73" s="22" t="s">
        <v>86</v>
      </c>
      <c r="AC73" s="12" t="s">
        <v>86</v>
      </c>
      <c r="AD73" s="5">
        <v>0</v>
      </c>
      <c r="AE73" s="12" t="s">
        <v>86</v>
      </c>
      <c r="AF73" s="3">
        <v>0</v>
      </c>
      <c r="AG73" s="12" t="s">
        <v>86</v>
      </c>
      <c r="AH73" s="5">
        <v>0</v>
      </c>
      <c r="AI73" s="12" t="s">
        <v>86</v>
      </c>
      <c r="AJ73" s="22" t="s">
        <v>86</v>
      </c>
      <c r="AK73" s="12" t="s">
        <v>86</v>
      </c>
      <c r="AL73" s="3">
        <v>0</v>
      </c>
      <c r="AM73" s="12" t="s">
        <v>86</v>
      </c>
      <c r="AN73" s="5">
        <v>0</v>
      </c>
      <c r="AO73" s="21" t="s">
        <v>41</v>
      </c>
    </row>
    <row r="74" spans="1:41" s="2" customFormat="1" ht="63">
      <c r="A74" s="4" t="s">
        <v>37</v>
      </c>
      <c r="B74" s="53" t="s">
        <v>66</v>
      </c>
      <c r="C74" s="3" t="s">
        <v>54</v>
      </c>
      <c r="D74" s="39" t="s">
        <v>192</v>
      </c>
      <c r="E74" s="39">
        <v>2020</v>
      </c>
      <c r="F74" s="39">
        <v>2020</v>
      </c>
      <c r="G74" s="39" t="s">
        <v>41</v>
      </c>
      <c r="H74" s="35">
        <f>H77</f>
        <v>0.04</v>
      </c>
      <c r="I74" s="35">
        <f>I76</f>
        <v>0.04</v>
      </c>
      <c r="J74" s="39">
        <v>0</v>
      </c>
      <c r="K74" s="35">
        <f t="shared" si="10"/>
        <v>0.33502608333333334</v>
      </c>
      <c r="L74" s="35">
        <f>L77</f>
        <v>3.0456916666666674E-2</v>
      </c>
      <c r="M74" s="35">
        <f>M77</f>
        <v>0.30456916666666667</v>
      </c>
      <c r="N74" s="35">
        <f>N77</f>
        <v>0</v>
      </c>
      <c r="O74" s="35">
        <f>O77</f>
        <v>0</v>
      </c>
      <c r="P74" s="35">
        <f>P76</f>
        <v>0.33502608333333334</v>
      </c>
      <c r="Q74" s="35">
        <f>Q76</f>
        <v>3.0456916666666674E-2</v>
      </c>
      <c r="R74" s="35">
        <f>R76</f>
        <v>0.30456916666666667</v>
      </c>
      <c r="S74" s="24">
        <v>0</v>
      </c>
      <c r="T74" s="24">
        <v>0</v>
      </c>
      <c r="U74" s="48">
        <v>0</v>
      </c>
      <c r="V74" s="48">
        <v>0</v>
      </c>
      <c r="W74" s="48">
        <v>0</v>
      </c>
      <c r="X74" s="48">
        <v>0</v>
      </c>
      <c r="Y74" s="48">
        <v>0</v>
      </c>
      <c r="Z74" s="48">
        <v>0</v>
      </c>
      <c r="AA74" s="48">
        <v>0</v>
      </c>
      <c r="AB74" s="48">
        <v>0</v>
      </c>
      <c r="AC74" s="35">
        <f>AC77</f>
        <v>0.33502608333333334</v>
      </c>
      <c r="AD74" s="37">
        <f>AD76</f>
        <v>0.22800000000000001</v>
      </c>
      <c r="AE74" s="48">
        <f>AE77</f>
        <v>0</v>
      </c>
      <c r="AF74" s="3">
        <v>0</v>
      </c>
      <c r="AG74" s="48">
        <v>0</v>
      </c>
      <c r="AH74" s="5">
        <v>0</v>
      </c>
      <c r="AI74" s="48">
        <v>0</v>
      </c>
      <c r="AJ74" s="48">
        <v>0</v>
      </c>
      <c r="AK74" s="48">
        <v>0</v>
      </c>
      <c r="AL74" s="3">
        <v>0</v>
      </c>
      <c r="AM74" s="35">
        <f>AM77</f>
        <v>0.33502608333333334</v>
      </c>
      <c r="AN74" s="35">
        <f>AN76</f>
        <v>0.33502608333333334</v>
      </c>
      <c r="AO74" s="21" t="s">
        <v>41</v>
      </c>
    </row>
    <row r="75" spans="1:41" s="18" customFormat="1" ht="45">
      <c r="A75" s="17" t="s">
        <v>134</v>
      </c>
      <c r="B75" s="72" t="s">
        <v>135</v>
      </c>
      <c r="C75" s="71" t="s">
        <v>54</v>
      </c>
      <c r="D75" s="12" t="s">
        <v>41</v>
      </c>
      <c r="E75" s="12" t="s">
        <v>41</v>
      </c>
      <c r="F75" s="12" t="s">
        <v>41</v>
      </c>
      <c r="G75" s="12" t="s">
        <v>41</v>
      </c>
      <c r="H75" s="32" t="s">
        <v>86</v>
      </c>
      <c r="I75" s="32" t="s">
        <v>41</v>
      </c>
      <c r="J75" s="12" t="s">
        <v>86</v>
      </c>
      <c r="K75" s="32" t="s">
        <v>86</v>
      </c>
      <c r="L75" s="32" t="s">
        <v>86</v>
      </c>
      <c r="M75" s="32" t="s">
        <v>86</v>
      </c>
      <c r="N75" s="32" t="s">
        <v>86</v>
      </c>
      <c r="O75" s="32" t="s">
        <v>86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  <c r="V75" s="22">
        <v>0</v>
      </c>
      <c r="W75" s="22" t="s">
        <v>86</v>
      </c>
      <c r="X75" s="22" t="s">
        <v>86</v>
      </c>
      <c r="Y75" s="22" t="s">
        <v>86</v>
      </c>
      <c r="Z75" s="22" t="s">
        <v>86</v>
      </c>
      <c r="AA75" s="22" t="s">
        <v>86</v>
      </c>
      <c r="AB75" s="22" t="s">
        <v>86</v>
      </c>
      <c r="AC75" s="12" t="s">
        <v>86</v>
      </c>
      <c r="AD75" s="5">
        <v>0</v>
      </c>
      <c r="AE75" s="25" t="s">
        <v>86</v>
      </c>
      <c r="AF75" s="3">
        <v>0</v>
      </c>
      <c r="AG75" s="22" t="s">
        <v>86</v>
      </c>
      <c r="AH75" s="5">
        <v>0</v>
      </c>
      <c r="AI75" s="22" t="s">
        <v>86</v>
      </c>
      <c r="AJ75" s="12" t="s">
        <v>86</v>
      </c>
      <c r="AK75" s="22" t="s">
        <v>86</v>
      </c>
      <c r="AL75" s="3">
        <v>0</v>
      </c>
      <c r="AM75" s="12" t="s">
        <v>86</v>
      </c>
      <c r="AN75" s="5">
        <v>0</v>
      </c>
      <c r="AO75" s="21" t="s">
        <v>41</v>
      </c>
    </row>
    <row r="76" spans="1:41" s="18" customFormat="1" ht="42.75">
      <c r="A76" s="76" t="s">
        <v>40</v>
      </c>
      <c r="B76" s="77" t="s">
        <v>171</v>
      </c>
      <c r="C76" s="76" t="s">
        <v>54</v>
      </c>
      <c r="D76" s="45" t="s">
        <v>192</v>
      </c>
      <c r="E76" s="4">
        <v>2020</v>
      </c>
      <c r="F76" s="4">
        <v>2020</v>
      </c>
      <c r="G76" s="45" t="s">
        <v>41</v>
      </c>
      <c r="H76" s="32">
        <f>H77</f>
        <v>0.04</v>
      </c>
      <c r="I76" s="32">
        <f>I77</f>
        <v>0.04</v>
      </c>
      <c r="J76" s="12" t="s">
        <v>86</v>
      </c>
      <c r="K76" s="32">
        <f t="shared" ref="K76:T76" si="14">K77</f>
        <v>0.33502608333333334</v>
      </c>
      <c r="L76" s="32">
        <f t="shared" si="14"/>
        <v>3.0456916666666674E-2</v>
      </c>
      <c r="M76" s="32">
        <f t="shared" si="14"/>
        <v>0.30456916666666667</v>
      </c>
      <c r="N76" s="22">
        <f t="shared" si="14"/>
        <v>0</v>
      </c>
      <c r="O76" s="22">
        <f t="shared" si="14"/>
        <v>0</v>
      </c>
      <c r="P76" s="32">
        <f t="shared" si="14"/>
        <v>0.33502608333333334</v>
      </c>
      <c r="Q76" s="32">
        <f t="shared" si="14"/>
        <v>3.0456916666666674E-2</v>
      </c>
      <c r="R76" s="32">
        <f t="shared" si="14"/>
        <v>0.30456916666666667</v>
      </c>
      <c r="S76" s="22">
        <f t="shared" si="14"/>
        <v>0</v>
      </c>
      <c r="T76" s="22">
        <f t="shared" si="14"/>
        <v>0</v>
      </c>
      <c r="U76" s="22">
        <v>0</v>
      </c>
      <c r="V76" s="22">
        <v>0</v>
      </c>
      <c r="W76" s="22" t="s">
        <v>86</v>
      </c>
      <c r="X76" s="22" t="s">
        <v>86</v>
      </c>
      <c r="Y76" s="22" t="s">
        <v>86</v>
      </c>
      <c r="Z76" s="22" t="s">
        <v>86</v>
      </c>
      <c r="AA76" s="22" t="s">
        <v>86</v>
      </c>
      <c r="AB76" s="22" t="s">
        <v>86</v>
      </c>
      <c r="AC76" s="32">
        <f>AC77</f>
        <v>0.33502608333333334</v>
      </c>
      <c r="AD76" s="38">
        <f>AD77</f>
        <v>0.22800000000000001</v>
      </c>
      <c r="AE76" s="25">
        <v>0</v>
      </c>
      <c r="AF76" s="3">
        <v>0</v>
      </c>
      <c r="AG76" s="22">
        <f>AG77</f>
        <v>0</v>
      </c>
      <c r="AH76" s="5">
        <v>0</v>
      </c>
      <c r="AI76" s="22">
        <v>0</v>
      </c>
      <c r="AJ76" s="12" t="s">
        <v>86</v>
      </c>
      <c r="AK76" s="22">
        <v>0</v>
      </c>
      <c r="AL76" s="3">
        <v>0</v>
      </c>
      <c r="AM76" s="32">
        <f>AM77</f>
        <v>0.33502608333333334</v>
      </c>
      <c r="AN76" s="32">
        <f>AN77</f>
        <v>0.33502608333333334</v>
      </c>
      <c r="AO76" s="21" t="s">
        <v>41</v>
      </c>
    </row>
    <row r="77" spans="1:41" s="2" customFormat="1">
      <c r="A77" s="71" t="s">
        <v>40</v>
      </c>
      <c r="B77" s="72" t="s">
        <v>83</v>
      </c>
      <c r="C77" s="5" t="s">
        <v>57</v>
      </c>
      <c r="D77" s="30" t="s">
        <v>192</v>
      </c>
      <c r="E77" s="30">
        <v>2020</v>
      </c>
      <c r="F77" s="30">
        <v>2020</v>
      </c>
      <c r="G77" s="30" t="s">
        <v>41</v>
      </c>
      <c r="H77" s="30">
        <f>ROUND((42696.61+9542.64)/1.2/1000000,2)</f>
        <v>0.04</v>
      </c>
      <c r="I77" s="30">
        <f>H77</f>
        <v>0.04</v>
      </c>
      <c r="J77" s="30">
        <v>0</v>
      </c>
      <c r="K77" s="21">
        <f t="shared" si="10"/>
        <v>0.33502608333333334</v>
      </c>
      <c r="L77" s="21">
        <f>36548.3/1000000/1.2</f>
        <v>3.0456916666666674E-2</v>
      </c>
      <c r="M77" s="21">
        <f>365483/1000000/1.2</f>
        <v>0.30456916666666667</v>
      </c>
      <c r="N77" s="23">
        <v>0</v>
      </c>
      <c r="O77" s="23">
        <v>0</v>
      </c>
      <c r="P77" s="21">
        <f>Q77+R77</f>
        <v>0.33502608333333334</v>
      </c>
      <c r="Q77" s="21">
        <f>L77</f>
        <v>3.0456916666666674E-2</v>
      </c>
      <c r="R77" s="21">
        <f>M77</f>
        <v>0.30456916666666667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1">
        <f>K77</f>
        <v>0.33502608333333334</v>
      </c>
      <c r="AD77" s="30">
        <v>0.22800000000000001</v>
      </c>
      <c r="AE77" s="23">
        <v>0</v>
      </c>
      <c r="AF77" s="3">
        <v>0</v>
      </c>
      <c r="AG77" s="23">
        <v>0</v>
      </c>
      <c r="AH77" s="5">
        <v>0</v>
      </c>
      <c r="AI77" s="23">
        <v>0</v>
      </c>
      <c r="AJ77" s="23">
        <v>0</v>
      </c>
      <c r="AK77" s="23">
        <v>0</v>
      </c>
      <c r="AL77" s="3">
        <v>0</v>
      </c>
      <c r="AM77" s="21">
        <f>AK77+AI77+AG77+AE77+AC77</f>
        <v>0.33502608333333334</v>
      </c>
      <c r="AN77" s="21">
        <f>AL77+AI77+AG77+AE77+AC77</f>
        <v>0.33502608333333334</v>
      </c>
      <c r="AO77" s="21" t="s">
        <v>41</v>
      </c>
    </row>
    <row r="78" spans="1:41" s="16" customFormat="1" ht="48.75" customHeight="1">
      <c r="A78" s="71" t="s">
        <v>136</v>
      </c>
      <c r="B78" s="72" t="s">
        <v>137</v>
      </c>
      <c r="C78" s="5" t="s">
        <v>54</v>
      </c>
      <c r="D78" s="12" t="s">
        <v>41</v>
      </c>
      <c r="E78" s="12" t="s">
        <v>41</v>
      </c>
      <c r="F78" s="12" t="s">
        <v>41</v>
      </c>
      <c r="G78" s="30" t="s">
        <v>41</v>
      </c>
      <c r="H78" s="12" t="s">
        <v>86</v>
      </c>
      <c r="I78" s="30" t="s">
        <v>41</v>
      </c>
      <c r="J78" s="12" t="s">
        <v>86</v>
      </c>
      <c r="K78" s="12" t="s">
        <v>86</v>
      </c>
      <c r="L78" s="12" t="s">
        <v>86</v>
      </c>
      <c r="M78" s="12" t="s">
        <v>86</v>
      </c>
      <c r="N78" s="22" t="s">
        <v>86</v>
      </c>
      <c r="O78" s="22" t="s">
        <v>86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2">
        <v>0</v>
      </c>
      <c r="V78" s="22">
        <v>0</v>
      </c>
      <c r="W78" s="22" t="s">
        <v>86</v>
      </c>
      <c r="X78" s="22" t="s">
        <v>86</v>
      </c>
      <c r="Y78" s="22" t="s">
        <v>86</v>
      </c>
      <c r="Z78" s="22" t="s">
        <v>86</v>
      </c>
      <c r="AA78" s="22" t="s">
        <v>86</v>
      </c>
      <c r="AB78" s="22" t="s">
        <v>86</v>
      </c>
      <c r="AC78" s="12" t="s">
        <v>86</v>
      </c>
      <c r="AD78" s="5">
        <v>0</v>
      </c>
      <c r="AE78" s="12" t="s">
        <v>86</v>
      </c>
      <c r="AF78" s="3">
        <v>0</v>
      </c>
      <c r="AG78" s="12" t="s">
        <v>86</v>
      </c>
      <c r="AH78" s="5">
        <v>0</v>
      </c>
      <c r="AI78" s="12" t="s">
        <v>86</v>
      </c>
      <c r="AJ78" s="12" t="s">
        <v>86</v>
      </c>
      <c r="AK78" s="22" t="s">
        <v>86</v>
      </c>
      <c r="AL78" s="3">
        <v>0</v>
      </c>
      <c r="AM78" s="12" t="s">
        <v>86</v>
      </c>
      <c r="AN78" s="5">
        <v>0</v>
      </c>
      <c r="AO78" s="21" t="s">
        <v>41</v>
      </c>
    </row>
    <row r="79" spans="1:41" s="16" customFormat="1" ht="48.75" customHeight="1">
      <c r="A79" s="71" t="s">
        <v>138</v>
      </c>
      <c r="B79" s="72" t="s">
        <v>139</v>
      </c>
      <c r="C79" s="5" t="s">
        <v>54</v>
      </c>
      <c r="D79" s="12" t="s">
        <v>41</v>
      </c>
      <c r="E79" s="12" t="s">
        <v>41</v>
      </c>
      <c r="F79" s="12" t="s">
        <v>41</v>
      </c>
      <c r="G79" s="30" t="s">
        <v>41</v>
      </c>
      <c r="H79" s="12" t="s">
        <v>86</v>
      </c>
      <c r="I79" s="30" t="s">
        <v>41</v>
      </c>
      <c r="J79" s="12" t="s">
        <v>86</v>
      </c>
      <c r="K79" s="12" t="s">
        <v>86</v>
      </c>
      <c r="L79" s="12" t="s">
        <v>86</v>
      </c>
      <c r="M79" s="12" t="s">
        <v>86</v>
      </c>
      <c r="N79" s="22" t="s">
        <v>86</v>
      </c>
      <c r="O79" s="22" t="s">
        <v>86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2">
        <v>0</v>
      </c>
      <c r="V79" s="22">
        <v>0</v>
      </c>
      <c r="W79" s="22" t="s">
        <v>86</v>
      </c>
      <c r="X79" s="22" t="s">
        <v>86</v>
      </c>
      <c r="Y79" s="22" t="s">
        <v>86</v>
      </c>
      <c r="Z79" s="22" t="s">
        <v>86</v>
      </c>
      <c r="AA79" s="22" t="s">
        <v>86</v>
      </c>
      <c r="AB79" s="22" t="s">
        <v>86</v>
      </c>
      <c r="AC79" s="12" t="s">
        <v>86</v>
      </c>
      <c r="AD79" s="5">
        <v>0</v>
      </c>
      <c r="AE79" s="12" t="s">
        <v>86</v>
      </c>
      <c r="AF79" s="3">
        <v>0</v>
      </c>
      <c r="AG79" s="12" t="s">
        <v>86</v>
      </c>
      <c r="AH79" s="5">
        <v>0</v>
      </c>
      <c r="AI79" s="12" t="s">
        <v>86</v>
      </c>
      <c r="AJ79" s="12" t="s">
        <v>86</v>
      </c>
      <c r="AK79" s="22" t="s">
        <v>86</v>
      </c>
      <c r="AL79" s="3">
        <v>0</v>
      </c>
      <c r="AM79" s="12" t="s">
        <v>86</v>
      </c>
      <c r="AN79" s="5">
        <v>0</v>
      </c>
      <c r="AO79" s="21" t="s">
        <v>41</v>
      </c>
    </row>
    <row r="80" spans="1:41" s="16" customFormat="1" ht="48.75" customHeight="1">
      <c r="A80" s="71" t="s">
        <v>140</v>
      </c>
      <c r="B80" s="72" t="s">
        <v>141</v>
      </c>
      <c r="C80" s="5" t="s">
        <v>54</v>
      </c>
      <c r="D80" s="12" t="s">
        <v>41</v>
      </c>
      <c r="E80" s="12" t="s">
        <v>41</v>
      </c>
      <c r="F80" s="12" t="s">
        <v>41</v>
      </c>
      <c r="G80" s="30" t="s">
        <v>41</v>
      </c>
      <c r="H80" s="12" t="s">
        <v>86</v>
      </c>
      <c r="I80" s="30" t="s">
        <v>41</v>
      </c>
      <c r="J80" s="12" t="s">
        <v>86</v>
      </c>
      <c r="K80" s="12" t="s">
        <v>86</v>
      </c>
      <c r="L80" s="12" t="s">
        <v>86</v>
      </c>
      <c r="M80" s="12" t="s">
        <v>86</v>
      </c>
      <c r="N80" s="22" t="s">
        <v>86</v>
      </c>
      <c r="O80" s="22" t="s">
        <v>86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2">
        <v>0</v>
      </c>
      <c r="V80" s="22">
        <v>0</v>
      </c>
      <c r="W80" s="22" t="s">
        <v>86</v>
      </c>
      <c r="X80" s="22" t="s">
        <v>86</v>
      </c>
      <c r="Y80" s="22" t="s">
        <v>86</v>
      </c>
      <c r="Z80" s="22" t="s">
        <v>86</v>
      </c>
      <c r="AA80" s="22" t="s">
        <v>86</v>
      </c>
      <c r="AB80" s="22" t="s">
        <v>86</v>
      </c>
      <c r="AC80" s="12" t="s">
        <v>86</v>
      </c>
      <c r="AD80" s="5">
        <v>0</v>
      </c>
      <c r="AE80" s="12" t="s">
        <v>86</v>
      </c>
      <c r="AF80" s="3">
        <v>0</v>
      </c>
      <c r="AG80" s="12" t="s">
        <v>86</v>
      </c>
      <c r="AH80" s="5">
        <v>0</v>
      </c>
      <c r="AI80" s="12" t="s">
        <v>86</v>
      </c>
      <c r="AJ80" s="12" t="s">
        <v>86</v>
      </c>
      <c r="AK80" s="22" t="s">
        <v>86</v>
      </c>
      <c r="AL80" s="3">
        <v>0</v>
      </c>
      <c r="AM80" s="12" t="s">
        <v>86</v>
      </c>
      <c r="AN80" s="5">
        <v>0</v>
      </c>
      <c r="AO80" s="21" t="s">
        <v>41</v>
      </c>
    </row>
    <row r="81" spans="1:41" s="16" customFormat="1" ht="48.75" customHeight="1">
      <c r="A81" s="71" t="s">
        <v>142</v>
      </c>
      <c r="B81" s="72" t="s">
        <v>143</v>
      </c>
      <c r="C81" s="5" t="s">
        <v>54</v>
      </c>
      <c r="D81" s="12" t="s">
        <v>41</v>
      </c>
      <c r="E81" s="12" t="s">
        <v>41</v>
      </c>
      <c r="F81" s="12" t="s">
        <v>41</v>
      </c>
      <c r="G81" s="30" t="s">
        <v>41</v>
      </c>
      <c r="H81" s="12" t="s">
        <v>86</v>
      </c>
      <c r="I81" s="30" t="s">
        <v>41</v>
      </c>
      <c r="J81" s="12" t="s">
        <v>86</v>
      </c>
      <c r="K81" s="12" t="s">
        <v>86</v>
      </c>
      <c r="L81" s="12" t="s">
        <v>86</v>
      </c>
      <c r="M81" s="12" t="s">
        <v>86</v>
      </c>
      <c r="N81" s="22" t="s">
        <v>86</v>
      </c>
      <c r="O81" s="22" t="s">
        <v>86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2">
        <v>0</v>
      </c>
      <c r="V81" s="22">
        <v>0</v>
      </c>
      <c r="W81" s="22" t="s">
        <v>86</v>
      </c>
      <c r="X81" s="22" t="s">
        <v>86</v>
      </c>
      <c r="Y81" s="22" t="s">
        <v>86</v>
      </c>
      <c r="Z81" s="22" t="s">
        <v>86</v>
      </c>
      <c r="AA81" s="22" t="s">
        <v>86</v>
      </c>
      <c r="AB81" s="22" t="s">
        <v>86</v>
      </c>
      <c r="AC81" s="12" t="s">
        <v>86</v>
      </c>
      <c r="AD81" s="5">
        <v>0</v>
      </c>
      <c r="AE81" s="12" t="s">
        <v>86</v>
      </c>
      <c r="AF81" s="3">
        <v>0</v>
      </c>
      <c r="AG81" s="12" t="s">
        <v>86</v>
      </c>
      <c r="AH81" s="5">
        <v>0</v>
      </c>
      <c r="AI81" s="12" t="s">
        <v>86</v>
      </c>
      <c r="AJ81" s="12" t="s">
        <v>86</v>
      </c>
      <c r="AK81" s="22" t="s">
        <v>86</v>
      </c>
      <c r="AL81" s="3">
        <v>0</v>
      </c>
      <c r="AM81" s="12" t="s">
        <v>86</v>
      </c>
      <c r="AN81" s="5">
        <v>0</v>
      </c>
      <c r="AO81" s="21" t="s">
        <v>41</v>
      </c>
    </row>
    <row r="82" spans="1:41" s="16" customFormat="1" ht="48.75" customHeight="1">
      <c r="A82" s="71" t="s">
        <v>144</v>
      </c>
      <c r="B82" s="72" t="s">
        <v>145</v>
      </c>
      <c r="C82" s="5" t="s">
        <v>54</v>
      </c>
      <c r="D82" s="12" t="s">
        <v>41</v>
      </c>
      <c r="E82" s="12" t="s">
        <v>41</v>
      </c>
      <c r="F82" s="12" t="s">
        <v>41</v>
      </c>
      <c r="G82" s="30" t="s">
        <v>41</v>
      </c>
      <c r="H82" s="12" t="s">
        <v>86</v>
      </c>
      <c r="I82" s="30" t="s">
        <v>41</v>
      </c>
      <c r="J82" s="12" t="s">
        <v>86</v>
      </c>
      <c r="K82" s="12" t="s">
        <v>86</v>
      </c>
      <c r="L82" s="12" t="s">
        <v>86</v>
      </c>
      <c r="M82" s="12" t="s">
        <v>86</v>
      </c>
      <c r="N82" s="22" t="s">
        <v>86</v>
      </c>
      <c r="O82" s="22" t="s">
        <v>86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2">
        <v>0</v>
      </c>
      <c r="V82" s="22">
        <v>0</v>
      </c>
      <c r="W82" s="22" t="s">
        <v>86</v>
      </c>
      <c r="X82" s="22" t="s">
        <v>86</v>
      </c>
      <c r="Y82" s="22" t="s">
        <v>86</v>
      </c>
      <c r="Z82" s="22" t="s">
        <v>86</v>
      </c>
      <c r="AA82" s="22" t="s">
        <v>86</v>
      </c>
      <c r="AB82" s="22" t="s">
        <v>86</v>
      </c>
      <c r="AC82" s="12" t="s">
        <v>86</v>
      </c>
      <c r="AD82" s="5">
        <v>0</v>
      </c>
      <c r="AE82" s="12" t="s">
        <v>86</v>
      </c>
      <c r="AF82" s="3">
        <v>0</v>
      </c>
      <c r="AG82" s="12" t="s">
        <v>86</v>
      </c>
      <c r="AH82" s="5">
        <v>0</v>
      </c>
      <c r="AI82" s="12" t="s">
        <v>86</v>
      </c>
      <c r="AJ82" s="12" t="s">
        <v>86</v>
      </c>
      <c r="AK82" s="22" t="s">
        <v>86</v>
      </c>
      <c r="AL82" s="3">
        <v>0</v>
      </c>
      <c r="AM82" s="12" t="s">
        <v>86</v>
      </c>
      <c r="AN82" s="5">
        <v>0</v>
      </c>
      <c r="AO82" s="21" t="s">
        <v>41</v>
      </c>
    </row>
    <row r="83" spans="1:41" s="16" customFormat="1" ht="48.75" customHeight="1">
      <c r="A83" s="71" t="s">
        <v>146</v>
      </c>
      <c r="B83" s="72" t="s">
        <v>147</v>
      </c>
      <c r="C83" s="5" t="s">
        <v>54</v>
      </c>
      <c r="D83" s="12" t="s">
        <v>41</v>
      </c>
      <c r="E83" s="12" t="s">
        <v>41</v>
      </c>
      <c r="F83" s="12" t="s">
        <v>41</v>
      </c>
      <c r="G83" s="30" t="s">
        <v>41</v>
      </c>
      <c r="H83" s="12" t="s">
        <v>86</v>
      </c>
      <c r="I83" s="30" t="s">
        <v>41</v>
      </c>
      <c r="J83" s="12" t="s">
        <v>86</v>
      </c>
      <c r="K83" s="12" t="s">
        <v>86</v>
      </c>
      <c r="L83" s="12" t="s">
        <v>86</v>
      </c>
      <c r="M83" s="12" t="s">
        <v>86</v>
      </c>
      <c r="N83" s="22" t="s">
        <v>86</v>
      </c>
      <c r="O83" s="22" t="s">
        <v>86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2">
        <v>0</v>
      </c>
      <c r="V83" s="22">
        <v>0</v>
      </c>
      <c r="W83" s="22" t="s">
        <v>86</v>
      </c>
      <c r="X83" s="22" t="s">
        <v>86</v>
      </c>
      <c r="Y83" s="22" t="s">
        <v>86</v>
      </c>
      <c r="Z83" s="22" t="s">
        <v>86</v>
      </c>
      <c r="AA83" s="22" t="s">
        <v>86</v>
      </c>
      <c r="AB83" s="22" t="s">
        <v>86</v>
      </c>
      <c r="AC83" s="12" t="s">
        <v>86</v>
      </c>
      <c r="AD83" s="5">
        <v>0</v>
      </c>
      <c r="AE83" s="12" t="s">
        <v>86</v>
      </c>
      <c r="AF83" s="3">
        <v>0</v>
      </c>
      <c r="AG83" s="12" t="s">
        <v>86</v>
      </c>
      <c r="AH83" s="5">
        <v>0</v>
      </c>
      <c r="AI83" s="12" t="s">
        <v>86</v>
      </c>
      <c r="AJ83" s="12" t="s">
        <v>86</v>
      </c>
      <c r="AK83" s="22" t="s">
        <v>86</v>
      </c>
      <c r="AL83" s="3">
        <v>0</v>
      </c>
      <c r="AM83" s="12" t="s">
        <v>86</v>
      </c>
      <c r="AN83" s="5">
        <v>0</v>
      </c>
      <c r="AO83" s="21" t="s">
        <v>41</v>
      </c>
    </row>
    <row r="84" spans="1:41" s="19" customFormat="1" ht="48.75" customHeight="1">
      <c r="A84" s="78" t="s">
        <v>148</v>
      </c>
      <c r="B84" s="79" t="s">
        <v>149</v>
      </c>
      <c r="C84" s="3" t="s">
        <v>54</v>
      </c>
      <c r="D84" s="4" t="s">
        <v>41</v>
      </c>
      <c r="E84" s="4" t="s">
        <v>41</v>
      </c>
      <c r="F84" s="4" t="s">
        <v>41</v>
      </c>
      <c r="G84" s="39" t="s">
        <v>41</v>
      </c>
      <c r="H84" s="4" t="s">
        <v>86</v>
      </c>
      <c r="I84" s="4" t="s">
        <v>41</v>
      </c>
      <c r="J84" s="4" t="s">
        <v>86</v>
      </c>
      <c r="K84" s="4" t="s">
        <v>86</v>
      </c>
      <c r="L84" s="4" t="s">
        <v>86</v>
      </c>
      <c r="M84" s="4" t="s">
        <v>86</v>
      </c>
      <c r="N84" s="24" t="s">
        <v>86</v>
      </c>
      <c r="O84" s="24" t="s">
        <v>86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 t="s">
        <v>86</v>
      </c>
      <c r="X84" s="24" t="s">
        <v>86</v>
      </c>
      <c r="Y84" s="24" t="s">
        <v>86</v>
      </c>
      <c r="Z84" s="24" t="s">
        <v>86</v>
      </c>
      <c r="AA84" s="24" t="s">
        <v>86</v>
      </c>
      <c r="AB84" s="24" t="s">
        <v>86</v>
      </c>
      <c r="AC84" s="4" t="s">
        <v>86</v>
      </c>
      <c r="AD84" s="5">
        <v>0</v>
      </c>
      <c r="AE84" s="4" t="s">
        <v>86</v>
      </c>
      <c r="AF84" s="3">
        <v>0</v>
      </c>
      <c r="AG84" s="4" t="s">
        <v>86</v>
      </c>
      <c r="AH84" s="5">
        <v>0</v>
      </c>
      <c r="AI84" s="4" t="s">
        <v>86</v>
      </c>
      <c r="AJ84" s="4" t="s">
        <v>86</v>
      </c>
      <c r="AK84" s="24" t="s">
        <v>86</v>
      </c>
      <c r="AL84" s="3">
        <v>0</v>
      </c>
      <c r="AM84" s="4" t="s">
        <v>86</v>
      </c>
      <c r="AN84" s="3">
        <v>0</v>
      </c>
      <c r="AO84" s="21" t="s">
        <v>41</v>
      </c>
    </row>
    <row r="85" spans="1:41" s="16" customFormat="1" ht="48.75" customHeight="1">
      <c r="A85" s="71" t="s">
        <v>150</v>
      </c>
      <c r="B85" s="72" t="s">
        <v>151</v>
      </c>
      <c r="C85" s="5" t="s">
        <v>54</v>
      </c>
      <c r="D85" s="12" t="s">
        <v>41</v>
      </c>
      <c r="E85" s="12" t="s">
        <v>41</v>
      </c>
      <c r="F85" s="12" t="s">
        <v>41</v>
      </c>
      <c r="G85" s="30" t="s">
        <v>41</v>
      </c>
      <c r="H85" s="12" t="s">
        <v>86</v>
      </c>
      <c r="I85" s="12" t="s">
        <v>41</v>
      </c>
      <c r="J85" s="12" t="s">
        <v>86</v>
      </c>
      <c r="K85" s="12" t="s">
        <v>86</v>
      </c>
      <c r="L85" s="12" t="s">
        <v>86</v>
      </c>
      <c r="M85" s="12" t="s">
        <v>86</v>
      </c>
      <c r="N85" s="22" t="s">
        <v>86</v>
      </c>
      <c r="O85" s="22" t="s">
        <v>86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  <c r="W85" s="22" t="s">
        <v>86</v>
      </c>
      <c r="X85" s="22" t="s">
        <v>86</v>
      </c>
      <c r="Y85" s="22" t="s">
        <v>86</v>
      </c>
      <c r="Z85" s="22" t="s">
        <v>86</v>
      </c>
      <c r="AA85" s="22" t="s">
        <v>86</v>
      </c>
      <c r="AB85" s="22" t="s">
        <v>86</v>
      </c>
      <c r="AC85" s="12" t="s">
        <v>86</v>
      </c>
      <c r="AD85" s="5">
        <v>0</v>
      </c>
      <c r="AE85" s="12" t="s">
        <v>86</v>
      </c>
      <c r="AF85" s="3">
        <v>0</v>
      </c>
      <c r="AG85" s="12" t="s">
        <v>86</v>
      </c>
      <c r="AH85" s="5">
        <v>0</v>
      </c>
      <c r="AI85" s="12" t="s">
        <v>86</v>
      </c>
      <c r="AJ85" s="12" t="s">
        <v>86</v>
      </c>
      <c r="AK85" s="22" t="s">
        <v>86</v>
      </c>
      <c r="AL85" s="3">
        <v>0</v>
      </c>
      <c r="AM85" s="12" t="s">
        <v>86</v>
      </c>
      <c r="AN85" s="5">
        <v>0</v>
      </c>
      <c r="AO85" s="21" t="s">
        <v>41</v>
      </c>
    </row>
    <row r="86" spans="1:41" s="16" customFormat="1" ht="48.75" customHeight="1">
      <c r="A86" s="71" t="s">
        <v>152</v>
      </c>
      <c r="B86" s="72" t="s">
        <v>153</v>
      </c>
      <c r="C86" s="5" t="s">
        <v>54</v>
      </c>
      <c r="D86" s="12" t="s">
        <v>41</v>
      </c>
      <c r="E86" s="12" t="s">
        <v>41</v>
      </c>
      <c r="F86" s="12" t="s">
        <v>41</v>
      </c>
      <c r="G86" s="30" t="s">
        <v>41</v>
      </c>
      <c r="H86" s="12" t="s">
        <v>86</v>
      </c>
      <c r="I86" s="12" t="s">
        <v>41</v>
      </c>
      <c r="J86" s="12" t="s">
        <v>86</v>
      </c>
      <c r="K86" s="12" t="s">
        <v>86</v>
      </c>
      <c r="L86" s="12" t="s">
        <v>86</v>
      </c>
      <c r="M86" s="12" t="s">
        <v>86</v>
      </c>
      <c r="N86" s="22" t="s">
        <v>86</v>
      </c>
      <c r="O86" s="22" t="s">
        <v>86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  <c r="W86" s="22" t="s">
        <v>86</v>
      </c>
      <c r="X86" s="22" t="s">
        <v>86</v>
      </c>
      <c r="Y86" s="22" t="s">
        <v>86</v>
      </c>
      <c r="Z86" s="22" t="s">
        <v>86</v>
      </c>
      <c r="AA86" s="22" t="s">
        <v>86</v>
      </c>
      <c r="AB86" s="22" t="s">
        <v>86</v>
      </c>
      <c r="AC86" s="12" t="s">
        <v>86</v>
      </c>
      <c r="AD86" s="5">
        <v>0</v>
      </c>
      <c r="AE86" s="12" t="s">
        <v>86</v>
      </c>
      <c r="AF86" s="3">
        <v>0</v>
      </c>
      <c r="AG86" s="12" t="s">
        <v>86</v>
      </c>
      <c r="AH86" s="5">
        <v>0</v>
      </c>
      <c r="AI86" s="12" t="s">
        <v>86</v>
      </c>
      <c r="AJ86" s="12" t="s">
        <v>86</v>
      </c>
      <c r="AK86" s="22" t="s">
        <v>86</v>
      </c>
      <c r="AL86" s="3">
        <v>0</v>
      </c>
      <c r="AM86" s="12" t="s">
        <v>86</v>
      </c>
      <c r="AN86" s="5">
        <v>0</v>
      </c>
      <c r="AO86" s="21" t="s">
        <v>41</v>
      </c>
    </row>
    <row r="87" spans="1:41" s="19" customFormat="1" ht="48.75" customHeight="1">
      <c r="A87" s="80" t="s">
        <v>154</v>
      </c>
      <c r="B87" s="81" t="s">
        <v>155</v>
      </c>
      <c r="C87" s="3" t="s">
        <v>54</v>
      </c>
      <c r="D87" s="4" t="s">
        <v>41</v>
      </c>
      <c r="E87" s="4" t="s">
        <v>41</v>
      </c>
      <c r="F87" s="4" t="s">
        <v>41</v>
      </c>
      <c r="G87" s="30" t="s">
        <v>41</v>
      </c>
      <c r="H87" s="4" t="s">
        <v>86</v>
      </c>
      <c r="I87" s="4" t="s">
        <v>41</v>
      </c>
      <c r="J87" s="4" t="s">
        <v>86</v>
      </c>
      <c r="K87" s="4" t="s">
        <v>86</v>
      </c>
      <c r="L87" s="4" t="s">
        <v>86</v>
      </c>
      <c r="M87" s="4" t="s">
        <v>86</v>
      </c>
      <c r="N87" s="24" t="s">
        <v>86</v>
      </c>
      <c r="O87" s="24" t="s">
        <v>86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 t="s">
        <v>86</v>
      </c>
      <c r="X87" s="24" t="s">
        <v>86</v>
      </c>
      <c r="Y87" s="24" t="s">
        <v>86</v>
      </c>
      <c r="Z87" s="24" t="s">
        <v>86</v>
      </c>
      <c r="AA87" s="24" t="s">
        <v>86</v>
      </c>
      <c r="AB87" s="24" t="s">
        <v>86</v>
      </c>
      <c r="AC87" s="4" t="s">
        <v>86</v>
      </c>
      <c r="AD87" s="5">
        <v>0</v>
      </c>
      <c r="AE87" s="4" t="s">
        <v>86</v>
      </c>
      <c r="AF87" s="3">
        <v>0</v>
      </c>
      <c r="AG87" s="4" t="s">
        <v>86</v>
      </c>
      <c r="AH87" s="5">
        <v>0</v>
      </c>
      <c r="AI87" s="4" t="s">
        <v>86</v>
      </c>
      <c r="AJ87" s="4" t="s">
        <v>86</v>
      </c>
      <c r="AK87" s="24" t="s">
        <v>86</v>
      </c>
      <c r="AL87" s="3">
        <v>0</v>
      </c>
      <c r="AM87" s="4" t="s">
        <v>86</v>
      </c>
      <c r="AN87" s="3">
        <v>0</v>
      </c>
      <c r="AO87" s="21" t="s">
        <v>41</v>
      </c>
    </row>
    <row r="88" spans="1:41" s="16" customFormat="1" ht="48.75" customHeight="1">
      <c r="A88" s="82" t="s">
        <v>156</v>
      </c>
      <c r="B88" s="83" t="s">
        <v>157</v>
      </c>
      <c r="C88" s="5" t="s">
        <v>54</v>
      </c>
      <c r="D88" s="12" t="s">
        <v>41</v>
      </c>
      <c r="E88" s="12" t="s">
        <v>41</v>
      </c>
      <c r="F88" s="12" t="s">
        <v>41</v>
      </c>
      <c r="G88" s="30" t="s">
        <v>41</v>
      </c>
      <c r="H88" s="12" t="s">
        <v>86</v>
      </c>
      <c r="I88" s="12" t="s">
        <v>41</v>
      </c>
      <c r="J88" s="12" t="s">
        <v>86</v>
      </c>
      <c r="K88" s="12" t="s">
        <v>86</v>
      </c>
      <c r="L88" s="12" t="s">
        <v>86</v>
      </c>
      <c r="M88" s="12" t="s">
        <v>86</v>
      </c>
      <c r="N88" s="22" t="s">
        <v>86</v>
      </c>
      <c r="O88" s="22" t="s">
        <v>86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  <c r="W88" s="22" t="s">
        <v>86</v>
      </c>
      <c r="X88" s="22" t="s">
        <v>86</v>
      </c>
      <c r="Y88" s="22" t="s">
        <v>86</v>
      </c>
      <c r="Z88" s="22" t="s">
        <v>86</v>
      </c>
      <c r="AA88" s="22" t="s">
        <v>86</v>
      </c>
      <c r="AB88" s="22" t="s">
        <v>86</v>
      </c>
      <c r="AC88" s="12" t="s">
        <v>86</v>
      </c>
      <c r="AD88" s="5">
        <v>0</v>
      </c>
      <c r="AE88" s="12" t="s">
        <v>86</v>
      </c>
      <c r="AF88" s="3">
        <v>0</v>
      </c>
      <c r="AG88" s="12" t="s">
        <v>86</v>
      </c>
      <c r="AH88" s="5">
        <v>0</v>
      </c>
      <c r="AI88" s="12" t="s">
        <v>86</v>
      </c>
      <c r="AJ88" s="12" t="s">
        <v>86</v>
      </c>
      <c r="AK88" s="22" t="s">
        <v>86</v>
      </c>
      <c r="AL88" s="3">
        <v>0</v>
      </c>
      <c r="AM88" s="12" t="s">
        <v>86</v>
      </c>
      <c r="AN88" s="5">
        <v>0</v>
      </c>
      <c r="AO88" s="21" t="s">
        <v>41</v>
      </c>
    </row>
    <row r="89" spans="1:41" s="16" customFormat="1" ht="48.75" customHeight="1">
      <c r="A89" s="82" t="s">
        <v>158</v>
      </c>
      <c r="B89" s="83" t="s">
        <v>159</v>
      </c>
      <c r="C89" s="5" t="s">
        <v>54</v>
      </c>
      <c r="D89" s="12" t="s">
        <v>41</v>
      </c>
      <c r="E89" s="12" t="s">
        <v>41</v>
      </c>
      <c r="F89" s="12" t="s">
        <v>41</v>
      </c>
      <c r="G89" s="30" t="s">
        <v>41</v>
      </c>
      <c r="H89" s="12" t="s">
        <v>86</v>
      </c>
      <c r="I89" s="12" t="s">
        <v>41</v>
      </c>
      <c r="J89" s="12" t="s">
        <v>86</v>
      </c>
      <c r="K89" s="12" t="s">
        <v>86</v>
      </c>
      <c r="L89" s="12" t="s">
        <v>86</v>
      </c>
      <c r="M89" s="12" t="s">
        <v>86</v>
      </c>
      <c r="N89" s="22" t="s">
        <v>86</v>
      </c>
      <c r="O89" s="22" t="s">
        <v>86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  <c r="V89" s="22">
        <v>0</v>
      </c>
      <c r="W89" s="22" t="s">
        <v>86</v>
      </c>
      <c r="X89" s="22" t="s">
        <v>86</v>
      </c>
      <c r="Y89" s="22" t="s">
        <v>86</v>
      </c>
      <c r="Z89" s="22" t="s">
        <v>86</v>
      </c>
      <c r="AA89" s="22" t="s">
        <v>86</v>
      </c>
      <c r="AB89" s="22" t="s">
        <v>86</v>
      </c>
      <c r="AC89" s="12" t="s">
        <v>86</v>
      </c>
      <c r="AD89" s="5">
        <v>0</v>
      </c>
      <c r="AE89" s="12" t="s">
        <v>86</v>
      </c>
      <c r="AF89" s="3">
        <v>0</v>
      </c>
      <c r="AG89" s="12" t="s">
        <v>86</v>
      </c>
      <c r="AH89" s="5">
        <v>0</v>
      </c>
      <c r="AI89" s="12" t="s">
        <v>86</v>
      </c>
      <c r="AJ89" s="12" t="s">
        <v>86</v>
      </c>
      <c r="AK89" s="22" t="s">
        <v>86</v>
      </c>
      <c r="AL89" s="3">
        <v>0</v>
      </c>
      <c r="AM89" s="12" t="s">
        <v>86</v>
      </c>
      <c r="AN89" s="5">
        <v>0</v>
      </c>
      <c r="AO89" s="21" t="s">
        <v>41</v>
      </c>
    </row>
    <row r="90" spans="1:41" s="2" customFormat="1" ht="63">
      <c r="A90" s="4" t="s">
        <v>50</v>
      </c>
      <c r="B90" s="53" t="s">
        <v>67</v>
      </c>
      <c r="C90" s="3" t="s">
        <v>54</v>
      </c>
      <c r="D90" s="39" t="s">
        <v>192</v>
      </c>
      <c r="E90" s="39">
        <v>2020</v>
      </c>
      <c r="F90" s="39">
        <v>2020</v>
      </c>
      <c r="G90" s="39" t="s">
        <v>41</v>
      </c>
      <c r="H90" s="39">
        <f>H91</f>
        <v>0.06</v>
      </c>
      <c r="I90" s="39">
        <f>H90</f>
        <v>0.06</v>
      </c>
      <c r="J90" s="39">
        <v>0</v>
      </c>
      <c r="K90" s="35">
        <f>SUM(L90:O90)</f>
        <v>0.49325374999999999</v>
      </c>
      <c r="L90" s="35">
        <f t="shared" ref="L90:R90" si="15">L91</f>
        <v>4.4841250000000006E-2</v>
      </c>
      <c r="M90" s="35">
        <f t="shared" si="15"/>
        <v>0.44841249999999999</v>
      </c>
      <c r="N90" s="48">
        <f t="shared" si="15"/>
        <v>0</v>
      </c>
      <c r="O90" s="48">
        <f t="shared" si="15"/>
        <v>0</v>
      </c>
      <c r="P90" s="35">
        <f t="shared" si="15"/>
        <v>0.49325374999999999</v>
      </c>
      <c r="Q90" s="35">
        <f t="shared" si="15"/>
        <v>4.4841250000000006E-2</v>
      </c>
      <c r="R90" s="35">
        <f t="shared" si="15"/>
        <v>0.44841249999999999</v>
      </c>
      <c r="S90" s="36" t="s">
        <v>86</v>
      </c>
      <c r="T90" s="24">
        <v>0</v>
      </c>
      <c r="U90" s="48">
        <v>0</v>
      </c>
      <c r="V90" s="48">
        <v>0</v>
      </c>
      <c r="W90" s="48">
        <v>0</v>
      </c>
      <c r="X90" s="48">
        <v>0</v>
      </c>
      <c r="Y90" s="48">
        <v>0</v>
      </c>
      <c r="Z90" s="48">
        <v>0</v>
      </c>
      <c r="AA90" s="48">
        <v>0</v>
      </c>
      <c r="AB90" s="48">
        <v>0</v>
      </c>
      <c r="AC90" s="35">
        <f>K90</f>
        <v>0.49325374999999999</v>
      </c>
      <c r="AD90" s="39">
        <f>AD91</f>
        <v>0.48599999999999999</v>
      </c>
      <c r="AE90" s="48">
        <f>AE91</f>
        <v>0</v>
      </c>
      <c r="AF90" s="3">
        <v>0</v>
      </c>
      <c r="AG90" s="48">
        <v>0</v>
      </c>
      <c r="AH90" s="5">
        <v>0</v>
      </c>
      <c r="AI90" s="48">
        <v>0</v>
      </c>
      <c r="AJ90" s="48">
        <v>0</v>
      </c>
      <c r="AK90" s="48">
        <v>0</v>
      </c>
      <c r="AL90" s="3">
        <v>0</v>
      </c>
      <c r="AM90" s="35">
        <f>AM91</f>
        <v>0.49325374999999999</v>
      </c>
      <c r="AN90" s="35">
        <f>AN91</f>
        <v>0.49325374999999999</v>
      </c>
      <c r="AO90" s="21" t="s">
        <v>41</v>
      </c>
    </row>
    <row r="91" spans="1:41" s="2" customFormat="1" ht="60">
      <c r="A91" s="71" t="s">
        <v>50</v>
      </c>
      <c r="B91" s="72" t="s">
        <v>52</v>
      </c>
      <c r="C91" s="5" t="s">
        <v>58</v>
      </c>
      <c r="D91" s="30" t="s">
        <v>192</v>
      </c>
      <c r="E91" s="30">
        <v>2020</v>
      </c>
      <c r="F91" s="30">
        <v>2020</v>
      </c>
      <c r="G91" s="30" t="s">
        <v>41</v>
      </c>
      <c r="H91" s="30">
        <f>ROUND((62861.57+14049.48)/1.2/1000000,2)</f>
        <v>0.06</v>
      </c>
      <c r="I91" s="30">
        <f>H91</f>
        <v>0.06</v>
      </c>
      <c r="J91" s="30">
        <v>0</v>
      </c>
      <c r="K91" s="21">
        <f>L91+M91+N91+O91</f>
        <v>0.49325374999999999</v>
      </c>
      <c r="L91" s="21">
        <f>53809.5/1000000/1.2</f>
        <v>4.4841250000000006E-2</v>
      </c>
      <c r="M91" s="21">
        <f>538095/1000000/1.2</f>
        <v>0.44841249999999999</v>
      </c>
      <c r="N91" s="23">
        <v>0</v>
      </c>
      <c r="O91" s="23">
        <v>0</v>
      </c>
      <c r="P91" s="21">
        <f>Q91+R91</f>
        <v>0.49325374999999999</v>
      </c>
      <c r="Q91" s="21">
        <f>L91</f>
        <v>4.4841250000000006E-2</v>
      </c>
      <c r="R91" s="21">
        <f>M91</f>
        <v>0.44841249999999999</v>
      </c>
      <c r="S91" s="36" t="s">
        <v>86</v>
      </c>
      <c r="T91" s="24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1">
        <f>K91</f>
        <v>0.49325374999999999</v>
      </c>
      <c r="AD91" s="30">
        <v>0.48599999999999999</v>
      </c>
      <c r="AE91" s="23">
        <v>0</v>
      </c>
      <c r="AF91" s="3">
        <v>0</v>
      </c>
      <c r="AG91" s="23">
        <v>0</v>
      </c>
      <c r="AH91" s="5">
        <v>0</v>
      </c>
      <c r="AI91" s="23">
        <v>0</v>
      </c>
      <c r="AJ91" s="23">
        <v>0</v>
      </c>
      <c r="AK91" s="23">
        <v>0</v>
      </c>
      <c r="AL91" s="3">
        <v>0</v>
      </c>
      <c r="AM91" s="21">
        <f>AK91+AI91+AG91+AE91+AC91</f>
        <v>0.49325374999999999</v>
      </c>
      <c r="AN91" s="21">
        <f>AL91+AI91+AG91+AE91+AC91</f>
        <v>0.49325374999999999</v>
      </c>
      <c r="AO91" s="21" t="s">
        <v>41</v>
      </c>
    </row>
    <row r="92" spans="1:41" s="20" customFormat="1" ht="47.25">
      <c r="A92" s="84" t="s">
        <v>160</v>
      </c>
      <c r="B92" s="85" t="s">
        <v>161</v>
      </c>
      <c r="C92" s="3" t="s">
        <v>54</v>
      </c>
      <c r="D92" s="4" t="s">
        <v>41</v>
      </c>
      <c r="E92" s="4" t="s">
        <v>41</v>
      </c>
      <c r="F92" s="4" t="s">
        <v>41</v>
      </c>
      <c r="G92" s="4" t="s">
        <v>41</v>
      </c>
      <c r="H92" s="4" t="s">
        <v>86</v>
      </c>
      <c r="I92" s="4" t="s">
        <v>41</v>
      </c>
      <c r="J92" s="4" t="s">
        <v>86</v>
      </c>
      <c r="K92" s="4" t="s">
        <v>86</v>
      </c>
      <c r="L92" s="4" t="s">
        <v>86</v>
      </c>
      <c r="M92" s="4" t="s">
        <v>86</v>
      </c>
      <c r="N92" s="24" t="s">
        <v>86</v>
      </c>
      <c r="O92" s="24" t="s">
        <v>86</v>
      </c>
      <c r="P92" s="36" t="s">
        <v>86</v>
      </c>
      <c r="Q92" s="36" t="s">
        <v>86</v>
      </c>
      <c r="R92" s="36" t="s">
        <v>86</v>
      </c>
      <c r="S92" s="36" t="s">
        <v>86</v>
      </c>
      <c r="T92" s="24">
        <v>0</v>
      </c>
      <c r="U92" s="24">
        <v>0</v>
      </c>
      <c r="V92" s="24">
        <v>0</v>
      </c>
      <c r="W92" s="24" t="s">
        <v>86</v>
      </c>
      <c r="X92" s="24" t="s">
        <v>86</v>
      </c>
      <c r="Y92" s="24" t="s">
        <v>86</v>
      </c>
      <c r="Z92" s="24" t="s">
        <v>86</v>
      </c>
      <c r="AA92" s="24" t="s">
        <v>86</v>
      </c>
      <c r="AB92" s="24" t="s">
        <v>86</v>
      </c>
      <c r="AC92" s="4" t="s">
        <v>86</v>
      </c>
      <c r="AD92" s="3">
        <v>0</v>
      </c>
      <c r="AE92" s="4" t="s">
        <v>86</v>
      </c>
      <c r="AF92" s="3">
        <v>0</v>
      </c>
      <c r="AG92" s="4" t="s">
        <v>86</v>
      </c>
      <c r="AH92" s="5">
        <v>0</v>
      </c>
      <c r="AI92" s="4" t="s">
        <v>86</v>
      </c>
      <c r="AJ92" s="4" t="s">
        <v>86</v>
      </c>
      <c r="AK92" s="24" t="s">
        <v>86</v>
      </c>
      <c r="AL92" s="3">
        <v>0</v>
      </c>
      <c r="AM92" s="4" t="s">
        <v>86</v>
      </c>
      <c r="AN92" s="3">
        <v>0</v>
      </c>
      <c r="AO92" s="21" t="s">
        <v>41</v>
      </c>
    </row>
    <row r="93" spans="1:41" s="20" customFormat="1" ht="41.25" customHeight="1">
      <c r="A93" s="84" t="s">
        <v>162</v>
      </c>
      <c r="B93" s="85" t="s">
        <v>163</v>
      </c>
      <c r="C93" s="3" t="s">
        <v>54</v>
      </c>
      <c r="D93" s="4" t="s">
        <v>41</v>
      </c>
      <c r="E93" s="4" t="s">
        <v>41</v>
      </c>
      <c r="F93" s="4" t="s">
        <v>41</v>
      </c>
      <c r="G93" s="4" t="s">
        <v>41</v>
      </c>
      <c r="H93" s="4" t="s">
        <v>86</v>
      </c>
      <c r="I93" s="4" t="s">
        <v>41</v>
      </c>
      <c r="J93" s="4" t="s">
        <v>86</v>
      </c>
      <c r="K93" s="4" t="s">
        <v>86</v>
      </c>
      <c r="L93" s="4" t="s">
        <v>86</v>
      </c>
      <c r="M93" s="4" t="s">
        <v>86</v>
      </c>
      <c r="N93" s="24" t="s">
        <v>86</v>
      </c>
      <c r="O93" s="24" t="s">
        <v>86</v>
      </c>
      <c r="P93" s="36" t="s">
        <v>86</v>
      </c>
      <c r="Q93" s="36" t="s">
        <v>86</v>
      </c>
      <c r="R93" s="36" t="s">
        <v>86</v>
      </c>
      <c r="S93" s="36" t="s">
        <v>86</v>
      </c>
      <c r="T93" s="24">
        <v>0</v>
      </c>
      <c r="U93" s="24">
        <v>0</v>
      </c>
      <c r="V93" s="24">
        <v>0</v>
      </c>
      <c r="W93" s="24" t="s">
        <v>86</v>
      </c>
      <c r="X93" s="24" t="s">
        <v>86</v>
      </c>
      <c r="Y93" s="24" t="s">
        <v>86</v>
      </c>
      <c r="Z93" s="24" t="s">
        <v>86</v>
      </c>
      <c r="AA93" s="24" t="s">
        <v>86</v>
      </c>
      <c r="AB93" s="24" t="s">
        <v>86</v>
      </c>
      <c r="AC93" s="4" t="s">
        <v>86</v>
      </c>
      <c r="AD93" s="3">
        <v>0</v>
      </c>
      <c r="AE93" s="4" t="s">
        <v>86</v>
      </c>
      <c r="AF93" s="3">
        <v>0</v>
      </c>
      <c r="AG93" s="4" t="s">
        <v>86</v>
      </c>
      <c r="AH93" s="5">
        <v>0</v>
      </c>
      <c r="AI93" s="4" t="s">
        <v>86</v>
      </c>
      <c r="AJ93" s="4" t="s">
        <v>86</v>
      </c>
      <c r="AK93" s="24" t="s">
        <v>86</v>
      </c>
      <c r="AL93" s="3">
        <v>0</v>
      </c>
      <c r="AM93" s="4" t="s">
        <v>86</v>
      </c>
      <c r="AN93" s="3">
        <v>0</v>
      </c>
      <c r="AO93" s="21" t="s">
        <v>41</v>
      </c>
    </row>
    <row r="94" spans="1:41" s="2" customFormat="1"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7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</row>
    <row r="95" spans="1:41" s="2" customFormat="1"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</row>
    <row r="96" spans="1:41" s="2" customFormat="1"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</row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="2" customFormat="1"/>
    <row r="242" s="2" customFormat="1"/>
    <row r="243" s="2" customFormat="1"/>
    <row r="244" s="2" customFormat="1"/>
    <row r="245" s="2" customFormat="1"/>
    <row r="246" s="2" customFormat="1"/>
    <row r="247" s="2" customFormat="1"/>
    <row r="248" s="2" customFormat="1"/>
    <row r="249" s="2" customFormat="1"/>
    <row r="250" s="2" customFormat="1"/>
    <row r="251" s="2" customFormat="1"/>
    <row r="252" s="2" customFormat="1"/>
    <row r="253" s="2" customFormat="1"/>
    <row r="254" s="2" customFormat="1"/>
    <row r="255" s="2" customFormat="1"/>
    <row r="256" s="2" customFormat="1"/>
    <row r="257" s="2" customFormat="1"/>
    <row r="258" s="2" customFormat="1"/>
    <row r="259" s="2" customFormat="1"/>
    <row r="260" s="2" customFormat="1"/>
    <row r="261" s="2" customFormat="1"/>
    <row r="262" s="2" customFormat="1"/>
    <row r="263" s="2" customFormat="1"/>
    <row r="264" s="2" customFormat="1"/>
    <row r="265" s="2" customFormat="1"/>
    <row r="266" s="2" customFormat="1"/>
    <row r="267" s="2" customFormat="1"/>
    <row r="268" s="2" customFormat="1"/>
    <row r="269" s="2" customFormat="1"/>
    <row r="270" s="2" customFormat="1"/>
    <row r="271" s="2" customFormat="1"/>
    <row r="272" s="2" customFormat="1"/>
    <row r="273" s="2" customFormat="1"/>
    <row r="274" s="2" customFormat="1"/>
    <row r="275" s="2" customFormat="1"/>
    <row r="276" s="2" customFormat="1"/>
    <row r="277" s="2" customFormat="1"/>
    <row r="278" s="2" customFormat="1"/>
    <row r="279" s="2" customFormat="1"/>
    <row r="280" s="2" customFormat="1"/>
    <row r="281" s="2" customFormat="1"/>
    <row r="282" s="2" customFormat="1"/>
    <row r="283" s="2" customFormat="1"/>
    <row r="284" s="2" customFormat="1"/>
    <row r="285" s="2" customFormat="1"/>
    <row r="286" s="2" customFormat="1"/>
    <row r="287" s="2" customFormat="1"/>
    <row r="288" s="2" customFormat="1"/>
    <row r="289" s="2" customFormat="1"/>
    <row r="290" s="2" customFormat="1"/>
    <row r="291" s="2" customFormat="1"/>
    <row r="292" s="2" customFormat="1"/>
    <row r="293" s="2" customFormat="1"/>
    <row r="294" s="2" customFormat="1"/>
    <row r="295" s="2" customFormat="1"/>
    <row r="296" s="2" customFormat="1"/>
    <row r="297" s="2" customFormat="1"/>
    <row r="298" s="2" customFormat="1"/>
    <row r="299" s="2" customFormat="1"/>
    <row r="300" s="2" customFormat="1"/>
    <row r="301" s="2" customFormat="1"/>
    <row r="302" s="2" customFormat="1"/>
    <row r="303" s="2" customFormat="1"/>
    <row r="304" s="2" customFormat="1"/>
    <row r="305" s="2" customFormat="1"/>
    <row r="306" s="2" customFormat="1"/>
    <row r="307" s="2" customFormat="1"/>
    <row r="308" s="2" customFormat="1"/>
    <row r="309" s="2" customFormat="1"/>
    <row r="310" s="2" customFormat="1"/>
    <row r="311" s="2" customFormat="1"/>
    <row r="312" s="2" customFormat="1"/>
    <row r="313" s="2" customFormat="1"/>
    <row r="314" s="2" customFormat="1"/>
    <row r="315" s="2" customFormat="1"/>
    <row r="316" s="2" customFormat="1"/>
    <row r="317" s="2" customFormat="1"/>
    <row r="318" s="2" customFormat="1"/>
    <row r="319" s="2" customFormat="1"/>
    <row r="320" s="2" customFormat="1"/>
    <row r="321" s="2" customFormat="1"/>
    <row r="322" s="2" customFormat="1"/>
    <row r="323" s="2" customFormat="1"/>
    <row r="324" s="2" customFormat="1"/>
    <row r="325" s="2" customFormat="1"/>
    <row r="326" s="2" customFormat="1"/>
    <row r="327" s="2" customFormat="1"/>
    <row r="328" s="2" customFormat="1"/>
    <row r="329" s="2" customFormat="1"/>
    <row r="330" s="2" customFormat="1"/>
    <row r="331" s="2" customFormat="1"/>
    <row r="332" s="2" customFormat="1"/>
    <row r="333" s="2" customFormat="1"/>
    <row r="334" s="2" customFormat="1"/>
    <row r="335" s="2" customFormat="1"/>
    <row r="336" s="2" customFormat="1"/>
    <row r="337" s="2" customFormat="1"/>
    <row r="338" s="2" customFormat="1"/>
    <row r="339" s="2" customFormat="1"/>
    <row r="340" s="2" customFormat="1"/>
    <row r="341" s="2" customFormat="1"/>
    <row r="342" s="2" customFormat="1"/>
    <row r="343" s="2" customFormat="1"/>
    <row r="344" s="2" customFormat="1"/>
    <row r="345" s="2" customFormat="1"/>
    <row r="346" s="2" customFormat="1"/>
    <row r="347" s="2" customFormat="1"/>
    <row r="348" s="2" customFormat="1"/>
    <row r="349" s="2" customFormat="1"/>
    <row r="350" s="2" customFormat="1"/>
    <row r="351" s="2" customFormat="1"/>
    <row r="352" s="2" customFormat="1"/>
    <row r="353" s="2" customFormat="1"/>
    <row r="354" s="2" customFormat="1"/>
    <row r="355" s="2" customFormat="1"/>
    <row r="356" s="2" customFormat="1"/>
    <row r="357" s="2" customFormat="1"/>
    <row r="358" s="2" customFormat="1"/>
    <row r="359" s="2" customFormat="1"/>
    <row r="360" s="2" customFormat="1"/>
    <row r="361" s="2" customFormat="1"/>
    <row r="362" s="2" customFormat="1"/>
    <row r="363" s="2" customFormat="1"/>
    <row r="364" s="2" customFormat="1"/>
    <row r="365" s="2" customFormat="1"/>
    <row r="366" s="2" customFormat="1"/>
    <row r="367" s="2" customFormat="1"/>
    <row r="368" s="2" customFormat="1"/>
    <row r="369" s="2" customFormat="1"/>
    <row r="370" s="2" customFormat="1"/>
    <row r="371" s="2" customFormat="1"/>
    <row r="372" s="2" customFormat="1"/>
    <row r="373" s="2" customFormat="1"/>
    <row r="374" s="2" customFormat="1"/>
    <row r="375" s="2" customFormat="1"/>
    <row r="376" s="2" customFormat="1"/>
    <row r="377" s="2" customFormat="1"/>
    <row r="378" s="2" customFormat="1"/>
    <row r="379" s="2" customFormat="1"/>
    <row r="380" s="2" customFormat="1"/>
    <row r="381" s="2" customFormat="1"/>
    <row r="382" s="2" customFormat="1"/>
    <row r="383" s="2" customFormat="1"/>
    <row r="384" s="2" customFormat="1"/>
    <row r="385" s="2" customFormat="1"/>
    <row r="386" s="2" customFormat="1"/>
    <row r="387" s="2" customFormat="1"/>
    <row r="388" s="2" customFormat="1"/>
    <row r="389" s="2" customFormat="1"/>
    <row r="390" s="2" customFormat="1"/>
    <row r="391" s="2" customFormat="1"/>
    <row r="392" s="2" customFormat="1"/>
    <row r="393" s="2" customFormat="1"/>
    <row r="394" s="2" customFormat="1"/>
    <row r="395" s="2" customFormat="1"/>
    <row r="396" s="2" customFormat="1"/>
    <row r="397" s="2" customFormat="1"/>
    <row r="398" s="2" customFormat="1"/>
    <row r="399" s="2" customFormat="1"/>
    <row r="400" s="2" customFormat="1"/>
    <row r="401" s="2" customFormat="1"/>
    <row r="402" s="2" customFormat="1"/>
    <row r="403" s="2" customFormat="1"/>
    <row r="404" s="2" customFormat="1"/>
    <row r="405" s="2" customFormat="1"/>
    <row r="406" s="2" customFormat="1"/>
    <row r="407" s="2" customFormat="1"/>
    <row r="408" s="2" customFormat="1"/>
    <row r="409" s="2" customFormat="1"/>
    <row r="410" s="2" customFormat="1"/>
    <row r="411" s="2" customFormat="1"/>
    <row r="412" s="2" customFormat="1"/>
    <row r="413" s="2" customFormat="1"/>
    <row r="414" s="2" customFormat="1"/>
    <row r="415" s="2" customFormat="1"/>
    <row r="416" s="2" customFormat="1"/>
    <row r="417" s="2" customFormat="1"/>
    <row r="418" s="2" customFormat="1"/>
    <row r="419" s="2" customFormat="1"/>
    <row r="420" s="2" customFormat="1"/>
    <row r="421" s="2" customFormat="1"/>
    <row r="422" s="2" customFormat="1"/>
    <row r="423" s="2" customFormat="1"/>
    <row r="424" s="2" customFormat="1"/>
    <row r="425" s="2" customFormat="1"/>
    <row r="426" s="2" customFormat="1"/>
    <row r="427" s="2" customFormat="1"/>
    <row r="428" s="2" customFormat="1"/>
    <row r="429" s="2" customFormat="1"/>
    <row r="430" s="2" customFormat="1"/>
    <row r="431" s="2" customFormat="1"/>
    <row r="432" s="2" customFormat="1"/>
    <row r="433" s="2" customFormat="1"/>
    <row r="434" s="2" customFormat="1"/>
    <row r="435" s="2" customFormat="1"/>
    <row r="436" s="2" customFormat="1"/>
    <row r="437" s="2" customFormat="1"/>
    <row r="438" s="2" customFormat="1"/>
    <row r="439" s="2" customFormat="1"/>
    <row r="440" s="2" customFormat="1"/>
    <row r="441" s="2" customFormat="1"/>
    <row r="442" s="2" customFormat="1"/>
    <row r="443" s="2" customFormat="1"/>
    <row r="444" s="2" customFormat="1"/>
    <row r="445" s="2" customFormat="1"/>
    <row r="446" s="2" customFormat="1"/>
    <row r="447" s="2" customFormat="1"/>
    <row r="448" s="2" customFormat="1"/>
    <row r="449" s="2" customFormat="1"/>
    <row r="450" s="2" customFormat="1"/>
    <row r="451" s="2" customFormat="1"/>
    <row r="452" s="2" customFormat="1"/>
    <row r="453" s="2" customFormat="1"/>
    <row r="454" s="2" customFormat="1"/>
    <row r="455" s="2" customFormat="1"/>
    <row r="456" s="2" customFormat="1"/>
    <row r="457" s="2" customFormat="1"/>
    <row r="458" s="2" customFormat="1"/>
    <row r="459" s="2" customFormat="1"/>
    <row r="460" s="2" customFormat="1"/>
    <row r="461" s="2" customFormat="1"/>
    <row r="462" s="2" customFormat="1"/>
    <row r="463" s="2" customFormat="1"/>
    <row r="464" s="2" customFormat="1"/>
    <row r="465" s="2" customFormat="1"/>
    <row r="466" s="2" customFormat="1"/>
    <row r="467" s="2" customFormat="1"/>
    <row r="468" s="2" customFormat="1"/>
    <row r="469" s="2" customFormat="1"/>
    <row r="470" s="2" customFormat="1"/>
    <row r="471" s="2" customFormat="1"/>
    <row r="472" s="2" customFormat="1"/>
    <row r="473" s="2" customFormat="1"/>
    <row r="474" s="2" customFormat="1"/>
    <row r="475" s="2" customFormat="1"/>
    <row r="476" s="2" customFormat="1"/>
    <row r="477" s="2" customFormat="1"/>
    <row r="478" s="2" customFormat="1"/>
    <row r="479" s="2" customFormat="1"/>
    <row r="480" s="2" customFormat="1"/>
    <row r="481" s="2" customFormat="1"/>
    <row r="482" s="2" customFormat="1"/>
    <row r="483" s="2" customFormat="1"/>
    <row r="484" s="2" customFormat="1"/>
    <row r="485" s="2" customFormat="1"/>
    <row r="486" s="2" customFormat="1"/>
    <row r="487" s="2" customFormat="1"/>
    <row r="488" s="2" customFormat="1"/>
    <row r="489" s="2" customFormat="1"/>
    <row r="490" s="2" customFormat="1"/>
    <row r="491" s="2" customFormat="1"/>
    <row r="492" s="2" customFormat="1"/>
    <row r="493" s="2" customFormat="1"/>
    <row r="494" s="2" customFormat="1"/>
    <row r="495" s="2" customFormat="1"/>
    <row r="496" s="2" customFormat="1"/>
    <row r="497" s="2" customFormat="1"/>
    <row r="498" s="2" customFormat="1"/>
    <row r="499" s="2" customFormat="1"/>
    <row r="500" s="2" customFormat="1"/>
    <row r="501" s="2" customFormat="1"/>
    <row r="502" s="2" customFormat="1"/>
    <row r="503" s="2" customFormat="1"/>
    <row r="504" s="2" customFormat="1"/>
    <row r="505" s="2" customFormat="1"/>
    <row r="506" s="2" customFormat="1"/>
    <row r="507" s="2" customFormat="1"/>
    <row r="508" s="2" customFormat="1"/>
    <row r="509" s="2" customFormat="1"/>
    <row r="510" s="2" customFormat="1"/>
    <row r="511" s="2" customFormat="1"/>
    <row r="512" s="2" customFormat="1"/>
    <row r="513" s="2" customFormat="1"/>
    <row r="514" s="2" customFormat="1"/>
    <row r="515" s="2" customFormat="1"/>
    <row r="516" s="2" customFormat="1"/>
    <row r="517" s="2" customFormat="1"/>
    <row r="518" s="2" customFormat="1"/>
    <row r="519" s="2" customFormat="1"/>
    <row r="520" s="2" customFormat="1"/>
    <row r="521" s="2" customFormat="1"/>
    <row r="522" s="2" customFormat="1"/>
    <row r="523" s="2" customFormat="1"/>
    <row r="524" s="2" customFormat="1"/>
    <row r="525" s="2" customFormat="1"/>
    <row r="526" s="2" customFormat="1"/>
    <row r="527" s="2" customFormat="1"/>
    <row r="528" s="2" customFormat="1"/>
    <row r="529" s="2" customFormat="1"/>
    <row r="530" s="2" customFormat="1"/>
    <row r="531" s="2" customFormat="1"/>
    <row r="532" s="2" customFormat="1"/>
    <row r="533" s="2" customFormat="1"/>
    <row r="534" s="2" customFormat="1"/>
    <row r="535" s="2" customFormat="1"/>
    <row r="536" s="2" customFormat="1"/>
    <row r="537" s="2" customFormat="1"/>
    <row r="538" s="2" customFormat="1"/>
    <row r="539" s="2" customFormat="1"/>
    <row r="540" s="2" customFormat="1"/>
    <row r="541" s="2" customFormat="1"/>
    <row r="542" s="2" customFormat="1"/>
    <row r="543" s="2" customFormat="1"/>
    <row r="544" s="2" customFormat="1"/>
    <row r="545" s="2" customFormat="1"/>
    <row r="546" s="2" customFormat="1"/>
    <row r="547" s="2" customFormat="1"/>
    <row r="548" s="2" customFormat="1"/>
    <row r="549" s="2" customFormat="1"/>
    <row r="550" s="2" customFormat="1"/>
    <row r="551" s="2" customFormat="1"/>
    <row r="552" s="2" customFormat="1"/>
    <row r="553" s="2" customFormat="1"/>
    <row r="554" s="2" customFormat="1"/>
    <row r="555" s="2" customFormat="1"/>
    <row r="556" s="2" customFormat="1"/>
    <row r="557" s="2" customFormat="1"/>
    <row r="558" s="2" customFormat="1"/>
    <row r="559" s="2" customFormat="1"/>
    <row r="560" s="2" customFormat="1"/>
    <row r="561" s="2" customFormat="1"/>
    <row r="562" s="2" customFormat="1"/>
    <row r="563" s="2" customFormat="1"/>
    <row r="564" s="2" customFormat="1"/>
    <row r="565" s="2" customFormat="1"/>
    <row r="566" s="2" customFormat="1"/>
    <row r="567" s="2" customFormat="1"/>
    <row r="568" s="2" customFormat="1"/>
  </sheetData>
  <mergeCells count="33">
    <mergeCell ref="A14:A16"/>
    <mergeCell ref="K14:T14"/>
    <mergeCell ref="C14:C16"/>
    <mergeCell ref="J14:J16"/>
    <mergeCell ref="A6:AO6"/>
    <mergeCell ref="A7:AO7"/>
    <mergeCell ref="AO14:AO16"/>
    <mergeCell ref="H14:I15"/>
    <mergeCell ref="A9:AO9"/>
    <mergeCell ref="AI15:AJ15"/>
    <mergeCell ref="AK15:AL15"/>
    <mergeCell ref="A11:AO11"/>
    <mergeCell ref="AN15:AN16"/>
    <mergeCell ref="AC14:AN14"/>
    <mergeCell ref="K15:O15"/>
    <mergeCell ref="AM15:AM16"/>
    <mergeCell ref="A13:AN13"/>
    <mergeCell ref="P15:T15"/>
    <mergeCell ref="B14:B16"/>
    <mergeCell ref="A4:AO4"/>
    <mergeCell ref="AA14:AB15"/>
    <mergeCell ref="AN3:AO3"/>
    <mergeCell ref="A12:AO12"/>
    <mergeCell ref="AC15:AD15"/>
    <mergeCell ref="AE15:AF15"/>
    <mergeCell ref="AG15:AH15"/>
    <mergeCell ref="U15:V15"/>
    <mergeCell ref="Y15:Z15"/>
    <mergeCell ref="U14:Z14"/>
    <mergeCell ref="W15:X15"/>
    <mergeCell ref="D14:D16"/>
    <mergeCell ref="E14:E16"/>
    <mergeCell ref="F14:G15"/>
  </mergeCells>
  <pageMargins left="0.70866141732283472" right="0.70866141732283472" top="0.74803149606299213" bottom="0.74803149606299213" header="0.31496062992125984" footer="0.31496062992125984"/>
  <pageSetup paperSize="8" scale="24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Natalya</cp:lastModifiedBy>
  <cp:lastPrinted>2019-03-22T10:06:56Z</cp:lastPrinted>
  <dcterms:created xsi:type="dcterms:W3CDTF">2009-07-27T10:10:26Z</dcterms:created>
  <dcterms:modified xsi:type="dcterms:W3CDTF">2023-05-16T08:10:38Z</dcterms:modified>
</cp:coreProperties>
</file>